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mp" ContentType="image/png"/>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omments1.xml" ContentType="application/vnd.openxmlformats-officedocument.spreadsheetml.comments+xml"/>
  <Override PartName="/xl/drawings/drawing8.xml" ContentType="application/vnd.openxmlformats-officedocument.drawing+xml"/>
  <Override PartName="/xl/comments2.xml" ContentType="application/vnd.openxmlformats-officedocument.spreadsheetml.comments+xml"/>
  <Override PartName="/xl/drawings/drawing9.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10.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1.xml" ContentType="application/vnd.openxmlformats-officedocument.drawing+xml"/>
  <Override PartName="/xl/comments3.xml" ContentType="application/vnd.openxmlformats-officedocument.spreadsheetml.comments+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02"/>
  <workbookPr codeName="ThisWorkbook" defaultThemeVersion="166925"/>
  <mc:AlternateContent xmlns:mc="http://schemas.openxmlformats.org/markup-compatibility/2006">
    <mc:Choice Requires="x15">
      <x15ac:absPath xmlns:x15ac="http://schemas.microsoft.com/office/spreadsheetml/2010/11/ac" url="https://carcglgov.sharepoint.com/sites/NYStretchCoordination/Shared Documents/Prototypes/Prototypes/Scorecards/"/>
    </mc:Choice>
  </mc:AlternateContent>
  <xr:revisionPtr revIDLastSave="710" documentId="13_ncr:1_{33CD11DD-9697-4568-827C-87B1BA1BA681}" xr6:coauthVersionLast="47" xr6:coauthVersionMax="47" xr10:uidLastSave="{D9AB91BD-CBD6-48C7-B3A2-06E0FDADAEBD}"/>
  <bookViews>
    <workbookView xWindow="0" yWindow="600" windowWidth="23016" windowHeight="13080" tabRatio="675" firstSheet="5" activeTab="1" xr2:uid="{EAC23EE3-0CA0-4FF8-990D-9B21A59FA3E0}"/>
  </bookViews>
  <sheets>
    <sheet name="Notes" sheetId="23" r:id="rId1"/>
    <sheet name="Prototype" sheetId="2" r:id="rId2"/>
    <sheet name="Zones" sheetId="13" r:id="rId3"/>
    <sheet name="Envelope" sheetId="1" r:id="rId4"/>
    <sheet name="HVAC System" sheetId="14" r:id="rId5"/>
    <sheet name="Thermostat" sheetId="30" r:id="rId6"/>
    <sheet name="Ventilation" sheetId="18" r:id="rId7"/>
    <sheet name="Water Heater" sheetId="7" r:id="rId8"/>
    <sheet name="Interior Lights" sheetId="25" r:id="rId9"/>
    <sheet name="Ext Lighting" sheetId="9" r:id="rId10"/>
    <sheet name="Equipment" sheetId="29" r:id="rId11"/>
    <sheet name="Occupnacy" sheetId="19" r:id="rId12"/>
    <sheet name="Energy Usage" sheetId="20" r:id="rId13"/>
    <sheet name="Schedules" sheetId="28" r:id="rId14"/>
    <sheet name="Weights" sheetId="21" r:id="rId15"/>
    <sheet name="EV Charger" sheetId="22" state="hidden" r:id="rId16"/>
    <sheet name="PV" sheetId="27" state="hidden" r:id="rId17"/>
    <sheet name="Data" sheetId="31" state="hidden" r:id="rId18"/>
  </sheets>
  <definedNames>
    <definedName name="_xlnm._FilterDatabase" localSheetId="17" hidden="1">Data!$D$1:$G$1</definedName>
    <definedName name="_xlnm._FilterDatabase" localSheetId="13" hidden="1">Schedules!$A$1:$AC$21</definedName>
    <definedName name="nonparticipating_forecastzone_scale_factor">'Energy Usage'!#REF!</definedName>
    <definedName name="Space_Function">Data!$A$2:$A$76</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 i="21" l="1"/>
  <c r="A1" i="21"/>
  <c r="E9" i="7"/>
  <c r="E4" i="29"/>
  <c r="A1" i="20"/>
  <c r="S18" i="20"/>
  <c r="U18" i="20" s="1"/>
  <c r="S17" i="20"/>
  <c r="U17" i="20" s="1"/>
  <c r="S16" i="20"/>
  <c r="T16" i="20" s="1"/>
  <c r="S15" i="20"/>
  <c r="U15" i="20" s="1"/>
  <c r="S14" i="20"/>
  <c r="U14" i="20" s="1"/>
  <c r="S13" i="20"/>
  <c r="T13" i="20" s="1"/>
  <c r="S12" i="20"/>
  <c r="T12" i="20" s="1"/>
  <c r="S11" i="20"/>
  <c r="U11" i="20" s="1"/>
  <c r="S10" i="20"/>
  <c r="U10" i="20" s="1"/>
  <c r="S9" i="20"/>
  <c r="U9" i="20" s="1"/>
  <c r="S8" i="20"/>
  <c r="U8" i="20" s="1"/>
  <c r="S7" i="20"/>
  <c r="U7" i="20" s="1"/>
  <c r="S6" i="20"/>
  <c r="U6" i="20" s="1"/>
  <c r="S5" i="20"/>
  <c r="U5" i="20" s="1"/>
  <c r="S4" i="20"/>
  <c r="T4" i="20" s="1"/>
  <c r="S3" i="20"/>
  <c r="U3" i="20" s="1"/>
  <c r="K18" i="20"/>
  <c r="J18" i="20"/>
  <c r="K17" i="20"/>
  <c r="J17" i="20"/>
  <c r="L17" i="20" s="1"/>
  <c r="K16" i="20"/>
  <c r="J16" i="20"/>
  <c r="K15" i="20"/>
  <c r="J15" i="20"/>
  <c r="L15" i="20" s="1"/>
  <c r="K14" i="20"/>
  <c r="J14" i="20"/>
  <c r="K13" i="20"/>
  <c r="J13" i="20"/>
  <c r="K12" i="20"/>
  <c r="J12" i="20"/>
  <c r="L12" i="20" s="1"/>
  <c r="K11" i="20"/>
  <c r="J11" i="20"/>
  <c r="L11" i="20" s="1"/>
  <c r="K10" i="20"/>
  <c r="J10" i="20"/>
  <c r="L10" i="20" s="1"/>
  <c r="K9" i="20"/>
  <c r="J9" i="20"/>
  <c r="L9" i="20" s="1"/>
  <c r="K8" i="20"/>
  <c r="J8" i="20"/>
  <c r="K7" i="20"/>
  <c r="J7" i="20"/>
  <c r="L7" i="20" s="1"/>
  <c r="K6" i="20"/>
  <c r="J6" i="20"/>
  <c r="L6" i="20" s="1"/>
  <c r="K5" i="20"/>
  <c r="J5" i="20"/>
  <c r="L5" i="20" s="1"/>
  <c r="K4" i="20"/>
  <c r="J4" i="20"/>
  <c r="K3" i="20"/>
  <c r="J3" i="20"/>
  <c r="U13" i="20" l="1"/>
  <c r="L16" i="20"/>
  <c r="L13" i="20"/>
  <c r="V13" i="20"/>
  <c r="T18" i="20"/>
  <c r="L3" i="20"/>
  <c r="V18" i="20"/>
  <c r="T9" i="20"/>
  <c r="V9" i="20" s="1"/>
  <c r="T15" i="20"/>
  <c r="V15" i="20" s="1"/>
  <c r="U4" i="20"/>
  <c r="V4" i="20" s="1"/>
  <c r="T10" i="20"/>
  <c r="V10" i="20" s="1"/>
  <c r="U16" i="20"/>
  <c r="V16" i="20" s="1"/>
  <c r="T11" i="20"/>
  <c r="V11" i="20" s="1"/>
  <c r="T6" i="20"/>
  <c r="V6" i="20" s="1"/>
  <c r="U12" i="20"/>
  <c r="V12" i="20" s="1"/>
  <c r="T8" i="20"/>
  <c r="V8" i="20" s="1"/>
  <c r="T3" i="20"/>
  <c r="V3" i="20" s="1"/>
  <c r="T14" i="20"/>
  <c r="V14" i="20" s="1"/>
  <c r="T5" i="20"/>
  <c r="V5" i="20" s="1"/>
  <c r="T17" i="20"/>
  <c r="V17" i="20" s="1"/>
  <c r="T7" i="20"/>
  <c r="V7" i="20" s="1"/>
  <c r="L14" i="20"/>
  <c r="L4" i="20"/>
  <c r="L18" i="20"/>
  <c r="L8" i="20"/>
  <c r="A22" i="28" l="1"/>
  <c r="F62" i="28" l="1"/>
  <c r="F63" i="28"/>
  <c r="F64" i="28"/>
  <c r="G62" i="28"/>
  <c r="H62" i="28"/>
  <c r="I62" i="28"/>
  <c r="J62" i="28"/>
  <c r="K62" i="28"/>
  <c r="L62" i="28"/>
  <c r="M62" i="28"/>
  <c r="N62" i="28"/>
  <c r="O62" i="28"/>
  <c r="P62" i="28"/>
  <c r="Q62" i="28"/>
  <c r="R62" i="28"/>
  <c r="S62" i="28"/>
  <c r="T62" i="28"/>
  <c r="U62" i="28"/>
  <c r="V62" i="28"/>
  <c r="W62" i="28"/>
  <c r="X62" i="28"/>
  <c r="Y62" i="28"/>
  <c r="Z62" i="28"/>
  <c r="AA62" i="28"/>
  <c r="AB62" i="28"/>
  <c r="AC62" i="28"/>
  <c r="G63" i="28"/>
  <c r="H63" i="28"/>
  <c r="I63" i="28"/>
  <c r="J63" i="28"/>
  <c r="K63" i="28"/>
  <c r="L63" i="28"/>
  <c r="M63" i="28"/>
  <c r="N63" i="28"/>
  <c r="O63" i="28"/>
  <c r="P63" i="28"/>
  <c r="Q63" i="28"/>
  <c r="R63" i="28"/>
  <c r="S63" i="28"/>
  <c r="T63" i="28"/>
  <c r="U63" i="28"/>
  <c r="V63" i="28"/>
  <c r="W63" i="28"/>
  <c r="X63" i="28"/>
  <c r="Y63" i="28"/>
  <c r="Z63" i="28"/>
  <c r="AA63" i="28"/>
  <c r="AB63" i="28"/>
  <c r="AC63" i="28"/>
  <c r="G64" i="28"/>
  <c r="H64" i="28"/>
  <c r="I64" i="28"/>
  <c r="J64" i="28"/>
  <c r="K64" i="28"/>
  <c r="L64" i="28"/>
  <c r="M64" i="28"/>
  <c r="N64" i="28"/>
  <c r="O64" i="28"/>
  <c r="P64" i="28"/>
  <c r="Q64" i="28"/>
  <c r="R64" i="28"/>
  <c r="S64" i="28"/>
  <c r="T64" i="28"/>
  <c r="U64" i="28"/>
  <c r="V64" i="28"/>
  <c r="W64" i="28"/>
  <c r="X64" i="28"/>
  <c r="Y64" i="28"/>
  <c r="Z64" i="28"/>
  <c r="AA64" i="28"/>
  <c r="AB64" i="28"/>
  <c r="AC64" i="28"/>
  <c r="G65" i="28"/>
  <c r="H65" i="28"/>
  <c r="I65" i="28"/>
  <c r="J65" i="28"/>
  <c r="K65" i="28"/>
  <c r="L65" i="28"/>
  <c r="M65" i="28"/>
  <c r="N65" i="28"/>
  <c r="O65" i="28"/>
  <c r="P65" i="28"/>
  <c r="Q65" i="28"/>
  <c r="R65" i="28"/>
  <c r="S65" i="28"/>
  <c r="T65" i="28"/>
  <c r="U65" i="28"/>
  <c r="V65" i="28"/>
  <c r="W65" i="28"/>
  <c r="X65" i="28"/>
  <c r="Y65" i="28"/>
  <c r="Z65" i="28"/>
  <c r="AA65" i="28"/>
  <c r="AB65" i="28"/>
  <c r="AC65" i="28"/>
  <c r="G66" i="28"/>
  <c r="H66" i="28"/>
  <c r="I66" i="28"/>
  <c r="J66" i="28"/>
  <c r="K66" i="28"/>
  <c r="L66" i="28"/>
  <c r="M66" i="28"/>
  <c r="N66" i="28"/>
  <c r="O66" i="28"/>
  <c r="P66" i="28"/>
  <c r="Q66" i="28"/>
  <c r="R66" i="28"/>
  <c r="S66" i="28"/>
  <c r="T66" i="28"/>
  <c r="U66" i="28"/>
  <c r="V66" i="28"/>
  <c r="W66" i="28"/>
  <c r="X66" i="28"/>
  <c r="Y66" i="28"/>
  <c r="Z66" i="28"/>
  <c r="AA66" i="28"/>
  <c r="AB66" i="28"/>
  <c r="AC66" i="28"/>
  <c r="G67" i="28"/>
  <c r="H67" i="28"/>
  <c r="I67" i="28"/>
  <c r="J67" i="28"/>
  <c r="K67" i="28"/>
  <c r="L67" i="28"/>
  <c r="M67" i="28"/>
  <c r="N67" i="28"/>
  <c r="O67" i="28"/>
  <c r="P67" i="28"/>
  <c r="Q67" i="28"/>
  <c r="R67" i="28"/>
  <c r="S67" i="28"/>
  <c r="T67" i="28"/>
  <c r="U67" i="28"/>
  <c r="V67" i="28"/>
  <c r="W67" i="28"/>
  <c r="X67" i="28"/>
  <c r="Y67" i="28"/>
  <c r="Z67" i="28"/>
  <c r="AA67" i="28"/>
  <c r="AB67" i="28"/>
  <c r="AC67" i="28"/>
  <c r="F66" i="28"/>
  <c r="F67" i="28"/>
  <c r="F65" i="28"/>
  <c r="A62" i="28"/>
  <c r="B62" i="28"/>
  <c r="A65" i="28"/>
  <c r="B65" i="28"/>
  <c r="M35" i="28"/>
  <c r="N35" i="28"/>
  <c r="O35" i="28"/>
  <c r="P35" i="28"/>
  <c r="Q35" i="28"/>
  <c r="R35" i="28"/>
  <c r="S35" i="28"/>
  <c r="T35" i="28"/>
  <c r="U35" i="28"/>
  <c r="V35" i="28"/>
  <c r="W35" i="28"/>
  <c r="X35" i="28"/>
  <c r="Y35" i="28"/>
  <c r="Z35" i="28"/>
  <c r="AA35" i="28"/>
  <c r="AB35" i="28"/>
  <c r="F36" i="28"/>
  <c r="K36" i="28"/>
  <c r="M36" i="28"/>
  <c r="N36" i="28"/>
  <c r="O36" i="28"/>
  <c r="P36" i="28"/>
  <c r="Q36" i="28"/>
  <c r="R36" i="28"/>
  <c r="S36" i="28"/>
  <c r="T36" i="28"/>
  <c r="U36" i="28"/>
  <c r="V36" i="28"/>
  <c r="W36" i="28"/>
  <c r="X36" i="28"/>
  <c r="Y36" i="28"/>
  <c r="Z36" i="28"/>
  <c r="AA36" i="28"/>
  <c r="AB36" i="28"/>
  <c r="M37" i="28"/>
  <c r="N37" i="28"/>
  <c r="O37" i="28"/>
  <c r="P37" i="28"/>
  <c r="Q37" i="28"/>
  <c r="R37" i="28"/>
  <c r="S37" i="28"/>
  <c r="T37" i="28"/>
  <c r="U37" i="28"/>
  <c r="V37" i="28"/>
  <c r="W37" i="28"/>
  <c r="X37" i="28"/>
  <c r="Y37" i="28"/>
  <c r="Z37" i="28"/>
  <c r="AA37" i="28"/>
  <c r="AB37" i="28"/>
  <c r="G28" i="28" l="1"/>
  <c r="H28" i="28"/>
  <c r="I28" i="28"/>
  <c r="J28" i="28"/>
  <c r="K28" i="28"/>
  <c r="L28" i="28"/>
  <c r="M28" i="28"/>
  <c r="N28" i="28"/>
  <c r="O28" i="28"/>
  <c r="P28" i="28"/>
  <c r="Q28" i="28"/>
  <c r="R28" i="28"/>
  <c r="S28" i="28"/>
  <c r="T28" i="28"/>
  <c r="U28" i="28"/>
  <c r="V28" i="28"/>
  <c r="W28" i="28"/>
  <c r="X28" i="28"/>
  <c r="Y28" i="28"/>
  <c r="Z28" i="28"/>
  <c r="AA28" i="28"/>
  <c r="AB28" i="28"/>
  <c r="AC28" i="28"/>
  <c r="G29" i="28"/>
  <c r="H29" i="28"/>
  <c r="I29" i="28"/>
  <c r="J29" i="28"/>
  <c r="K29" i="28"/>
  <c r="L29" i="28"/>
  <c r="M29" i="28"/>
  <c r="N29" i="28"/>
  <c r="O29" i="28"/>
  <c r="P29" i="28"/>
  <c r="Q29" i="28"/>
  <c r="R29" i="28"/>
  <c r="S29" i="28"/>
  <c r="T29" i="28"/>
  <c r="U29" i="28"/>
  <c r="V29" i="28"/>
  <c r="W29" i="28"/>
  <c r="X29" i="28"/>
  <c r="Y29" i="28"/>
  <c r="Z29" i="28"/>
  <c r="AA29" i="28"/>
  <c r="AB29" i="28"/>
  <c r="AC29" i="28"/>
  <c r="G30" i="28"/>
  <c r="H30" i="28"/>
  <c r="I30" i="28"/>
  <c r="J30" i="28"/>
  <c r="K30" i="28"/>
  <c r="L30" i="28"/>
  <c r="M30" i="28"/>
  <c r="N30" i="28"/>
  <c r="O30" i="28"/>
  <c r="P30" i="28"/>
  <c r="Q30" i="28"/>
  <c r="R30" i="28"/>
  <c r="S30" i="28"/>
  <c r="T30" i="28"/>
  <c r="U30" i="28"/>
  <c r="V30" i="28"/>
  <c r="W30" i="28"/>
  <c r="X30" i="28"/>
  <c r="Y30" i="28"/>
  <c r="Z30" i="28"/>
  <c r="AA30" i="28"/>
  <c r="AB30" i="28"/>
  <c r="AC30" i="28"/>
  <c r="F29" i="28"/>
  <c r="F30" i="28"/>
  <c r="F28" i="28"/>
  <c r="F25" i="28"/>
  <c r="G25" i="28"/>
  <c r="F26" i="28"/>
  <c r="G26" i="28"/>
  <c r="F27" i="28"/>
  <c r="G27" i="28"/>
  <c r="H25" i="28"/>
  <c r="I25" i="28"/>
  <c r="J25" i="28"/>
  <c r="K25" i="28"/>
  <c r="L25" i="28"/>
  <c r="M25" i="28"/>
  <c r="N25" i="28"/>
  <c r="O25" i="28"/>
  <c r="P25" i="28"/>
  <c r="Q25" i="28"/>
  <c r="R25" i="28"/>
  <c r="S25" i="28"/>
  <c r="T25" i="28"/>
  <c r="U25" i="28"/>
  <c r="V25" i="28"/>
  <c r="W25" i="28"/>
  <c r="X25" i="28"/>
  <c r="Y25" i="28"/>
  <c r="Z25" i="28"/>
  <c r="AA25" i="28"/>
  <c r="AB25" i="28"/>
  <c r="AC25" i="28"/>
  <c r="H26" i="28"/>
  <c r="I26" i="28"/>
  <c r="J26" i="28"/>
  <c r="K26" i="28"/>
  <c r="L26" i="28"/>
  <c r="M26" i="28"/>
  <c r="N26" i="28"/>
  <c r="O26" i="28"/>
  <c r="P26" i="28"/>
  <c r="Q26" i="28"/>
  <c r="R26" i="28"/>
  <c r="S26" i="28"/>
  <c r="T26" i="28"/>
  <c r="U26" i="28"/>
  <c r="V26" i="28"/>
  <c r="W26" i="28"/>
  <c r="X26" i="28"/>
  <c r="Y26" i="28"/>
  <c r="Z26" i="28"/>
  <c r="AA26" i="28"/>
  <c r="AB26" i="28"/>
  <c r="AC26" i="28"/>
  <c r="H27" i="28"/>
  <c r="I27" i="28"/>
  <c r="J27" i="28"/>
  <c r="K27" i="28"/>
  <c r="L27" i="28"/>
  <c r="M27" i="28"/>
  <c r="N27" i="28"/>
  <c r="O27" i="28"/>
  <c r="P27" i="28"/>
  <c r="Q27" i="28"/>
  <c r="R27" i="28"/>
  <c r="S27" i="28"/>
  <c r="T27" i="28"/>
  <c r="U27" i="28"/>
  <c r="V27" i="28"/>
  <c r="W27" i="28"/>
  <c r="X27" i="28"/>
  <c r="Y27" i="28"/>
  <c r="Z27" i="28"/>
  <c r="AA27" i="28"/>
  <c r="AB27" i="28"/>
  <c r="AC27" i="28"/>
  <c r="B28" i="28"/>
  <c r="A28" i="28"/>
  <c r="B25" i="28"/>
  <c r="A25" i="28"/>
  <c r="A19" i="28"/>
  <c r="A13" i="28"/>
  <c r="A10" i="28"/>
  <c r="AB9" i="28"/>
  <c r="AA9" i="28"/>
  <c r="Z9" i="28"/>
  <c r="Y9" i="28"/>
  <c r="X9" i="28"/>
  <c r="W9" i="28"/>
  <c r="V9" i="28"/>
  <c r="U9" i="28"/>
  <c r="T9" i="28"/>
  <c r="S9" i="28"/>
  <c r="R9" i="28"/>
  <c r="Q9" i="28"/>
  <c r="P9" i="28"/>
  <c r="O9" i="28"/>
  <c r="N9" i="28"/>
  <c r="M9" i="28"/>
  <c r="AB8" i="28"/>
  <c r="AA8" i="28"/>
  <c r="Z8" i="28"/>
  <c r="Y8" i="28"/>
  <c r="X8" i="28"/>
  <c r="W8" i="28"/>
  <c r="V8" i="28"/>
  <c r="U8" i="28"/>
  <c r="T8" i="28"/>
  <c r="S8" i="28"/>
  <c r="R8" i="28"/>
  <c r="Q8" i="28"/>
  <c r="P8" i="28"/>
  <c r="O8" i="28"/>
  <c r="N8" i="28"/>
  <c r="M8" i="28"/>
  <c r="K8" i="28"/>
  <c r="F8" i="28"/>
  <c r="AB7" i="28"/>
  <c r="AA7" i="28"/>
  <c r="Z7" i="28"/>
  <c r="Y7" i="28"/>
  <c r="X7" i="28"/>
  <c r="W7" i="28"/>
  <c r="V7" i="28"/>
  <c r="U7" i="28"/>
  <c r="T7" i="28"/>
  <c r="S7" i="28"/>
  <c r="R7" i="28"/>
  <c r="Q7" i="28"/>
  <c r="P7" i="28"/>
  <c r="O7" i="28"/>
  <c r="N7" i="28"/>
  <c r="M7" i="28"/>
  <c r="A7" i="28"/>
  <c r="A16" i="28" s="1"/>
  <c r="A5" i="18" l="1"/>
  <c r="A5" i="29"/>
  <c r="A6" i="25"/>
  <c r="C9" i="7"/>
  <c r="G6" i="13"/>
  <c r="A9" i="7"/>
  <c r="A5" i="25"/>
  <c r="A4" i="25"/>
  <c r="A4" i="29"/>
  <c r="A3" i="29"/>
  <c r="C74" i="2"/>
  <c r="E74" i="2"/>
  <c r="A1" i="18"/>
  <c r="I3" i="18" l="1"/>
  <c r="D29" i="14" l="1"/>
  <c r="D28" i="14"/>
  <c r="G227" i="28"/>
  <c r="H227" i="28"/>
  <c r="I227" i="28"/>
  <c r="J227" i="28"/>
  <c r="K227" i="28"/>
  <c r="L227" i="28"/>
  <c r="AC227" i="28"/>
  <c r="G228" i="28"/>
  <c r="H228" i="28"/>
  <c r="I228" i="28"/>
  <c r="J228" i="28"/>
  <c r="L228" i="28"/>
  <c r="P228" i="28"/>
  <c r="R228" i="28"/>
  <c r="AC228" i="28"/>
  <c r="G229" i="28"/>
  <c r="H229" i="28"/>
  <c r="I229" i="28"/>
  <c r="J229" i="28"/>
  <c r="K229" i="28"/>
  <c r="L229" i="28"/>
  <c r="AC229" i="28"/>
  <c r="F229" i="28"/>
  <c r="F227" i="28"/>
  <c r="G224" i="28"/>
  <c r="H224" i="28"/>
  <c r="I224" i="28"/>
  <c r="J224" i="28"/>
  <c r="K224" i="28"/>
  <c r="L224" i="28"/>
  <c r="M224" i="28"/>
  <c r="N224" i="28"/>
  <c r="O224" i="28"/>
  <c r="P224" i="28"/>
  <c r="Q224" i="28"/>
  <c r="R224" i="28"/>
  <c r="S224" i="28"/>
  <c r="T224" i="28"/>
  <c r="U224" i="28"/>
  <c r="V224" i="28"/>
  <c r="W224" i="28"/>
  <c r="X224" i="28"/>
  <c r="Y224" i="28"/>
  <c r="Z224" i="28"/>
  <c r="AA224" i="28"/>
  <c r="AB224" i="28"/>
  <c r="AC224" i="28"/>
  <c r="G225" i="28"/>
  <c r="H225" i="28"/>
  <c r="I225" i="28"/>
  <c r="J225" i="28"/>
  <c r="K225" i="28"/>
  <c r="L225" i="28"/>
  <c r="M225" i="28"/>
  <c r="N225" i="28"/>
  <c r="O225" i="28"/>
  <c r="P225" i="28"/>
  <c r="Q225" i="28"/>
  <c r="R225" i="28"/>
  <c r="S225" i="28"/>
  <c r="T225" i="28"/>
  <c r="U225" i="28"/>
  <c r="V225" i="28"/>
  <c r="W225" i="28"/>
  <c r="X225" i="28"/>
  <c r="Y225" i="28"/>
  <c r="Z225" i="28"/>
  <c r="AA225" i="28"/>
  <c r="AB225" i="28"/>
  <c r="AC225" i="28"/>
  <c r="G226" i="28"/>
  <c r="H226" i="28"/>
  <c r="I226" i="28"/>
  <c r="J226" i="28"/>
  <c r="K226" i="28"/>
  <c r="L226" i="28"/>
  <c r="M226" i="28"/>
  <c r="N226" i="28"/>
  <c r="O226" i="28"/>
  <c r="P226" i="28"/>
  <c r="Q226" i="28"/>
  <c r="R226" i="28"/>
  <c r="S226" i="28"/>
  <c r="T226" i="28"/>
  <c r="U226" i="28"/>
  <c r="V226" i="28"/>
  <c r="W226" i="28"/>
  <c r="X226" i="28"/>
  <c r="Y226" i="28"/>
  <c r="Z226" i="28"/>
  <c r="AA226" i="28"/>
  <c r="AB226" i="28"/>
  <c r="AC226" i="28"/>
  <c r="F225" i="28"/>
  <c r="F226" i="28"/>
  <c r="F224" i="28"/>
  <c r="G221" i="28"/>
  <c r="H221" i="28"/>
  <c r="I221" i="28"/>
  <c r="J221" i="28"/>
  <c r="K221" i="28"/>
  <c r="L221" i="28"/>
  <c r="M221" i="28"/>
  <c r="N221" i="28"/>
  <c r="O221" i="28"/>
  <c r="P221" i="28"/>
  <c r="Q221" i="28"/>
  <c r="R221" i="28"/>
  <c r="S221" i="28"/>
  <c r="T221" i="28"/>
  <c r="U221" i="28"/>
  <c r="V221" i="28"/>
  <c r="W221" i="28"/>
  <c r="X221" i="28"/>
  <c r="Y221" i="28"/>
  <c r="Z221" i="28"/>
  <c r="AA221" i="28"/>
  <c r="AB221" i="28"/>
  <c r="AC221" i="28"/>
  <c r="G222" i="28"/>
  <c r="H222" i="28"/>
  <c r="I222" i="28"/>
  <c r="J222" i="28"/>
  <c r="K222" i="28"/>
  <c r="L222" i="28"/>
  <c r="M222" i="28"/>
  <c r="N222" i="28"/>
  <c r="O222" i="28"/>
  <c r="P222" i="28"/>
  <c r="Q222" i="28"/>
  <c r="R222" i="28"/>
  <c r="S222" i="28"/>
  <c r="T222" i="28"/>
  <c r="U222" i="28"/>
  <c r="V222" i="28"/>
  <c r="W222" i="28"/>
  <c r="X222" i="28"/>
  <c r="Y222" i="28"/>
  <c r="Z222" i="28"/>
  <c r="AA222" i="28"/>
  <c r="AB222" i="28"/>
  <c r="AC222" i="28"/>
  <c r="G223" i="28"/>
  <c r="H223" i="28"/>
  <c r="I223" i="28"/>
  <c r="J223" i="28"/>
  <c r="K223" i="28"/>
  <c r="L223" i="28"/>
  <c r="M223" i="28"/>
  <c r="N223" i="28"/>
  <c r="O223" i="28"/>
  <c r="P223" i="28"/>
  <c r="Q223" i="28"/>
  <c r="R223" i="28"/>
  <c r="S223" i="28"/>
  <c r="T223" i="28"/>
  <c r="U223" i="28"/>
  <c r="V223" i="28"/>
  <c r="W223" i="28"/>
  <c r="X223" i="28"/>
  <c r="Y223" i="28"/>
  <c r="Z223" i="28"/>
  <c r="AA223" i="28"/>
  <c r="AB223" i="28"/>
  <c r="AC223" i="28"/>
  <c r="F222" i="28"/>
  <c r="F223" i="28"/>
  <c r="F221" i="28"/>
  <c r="F191" i="28" a="1"/>
  <c r="F191" i="28" s="1"/>
  <c r="F192" i="28" a="1"/>
  <c r="F192" i="28" s="1"/>
  <c r="F193" i="28" a="1"/>
  <c r="F193" i="28" s="1"/>
  <c r="F194" i="28" a="1"/>
  <c r="F194" i="28" s="1"/>
  <c r="F190" i="28" a="1"/>
  <c r="F190" i="28" s="1"/>
  <c r="C28" i="29"/>
  <c r="F228" i="28"/>
  <c r="K228" i="28"/>
  <c r="AA229" i="28"/>
  <c r="Z229" i="28"/>
  <c r="Y229" i="28"/>
  <c r="X229" i="28"/>
  <c r="W229" i="28"/>
  <c r="V229" i="28"/>
  <c r="U229" i="28"/>
  <c r="T229" i="28"/>
  <c r="S229" i="28"/>
  <c r="R229" i="28"/>
  <c r="Q229" i="28"/>
  <c r="P229" i="28"/>
  <c r="O229" i="28"/>
  <c r="N229" i="28"/>
  <c r="M229" i="28"/>
  <c r="AA228" i="28"/>
  <c r="Z228" i="28"/>
  <c r="Y228" i="28"/>
  <c r="X228" i="28"/>
  <c r="W228" i="28"/>
  <c r="V228" i="28"/>
  <c r="U228" i="28"/>
  <c r="T228" i="28"/>
  <c r="S228" i="28"/>
  <c r="Q228" i="28"/>
  <c r="O228" i="28"/>
  <c r="N228" i="28"/>
  <c r="M228" i="28"/>
  <c r="AA227" i="28"/>
  <c r="Z227" i="28"/>
  <c r="Y227" i="28"/>
  <c r="X227" i="28"/>
  <c r="W227" i="28"/>
  <c r="V227" i="28"/>
  <c r="U227" i="28"/>
  <c r="T227" i="28"/>
  <c r="S227" i="28"/>
  <c r="R227" i="28"/>
  <c r="Q227" i="28"/>
  <c r="P227" i="28"/>
  <c r="O227" i="28"/>
  <c r="N227" i="28"/>
  <c r="M227" i="28"/>
  <c r="AB227" i="28"/>
  <c r="AB228" i="28"/>
  <c r="AB229" i="28"/>
  <c r="F195" i="28" l="1" a="1"/>
  <c r="F195" i="28" s="1"/>
  <c r="D32" i="29"/>
  <c r="C32" i="29"/>
  <c r="C33" i="29"/>
  <c r="B197" i="28"/>
  <c r="I4" i="1"/>
  <c r="B23" i="18" l="1"/>
  <c r="B24" i="18" s="1"/>
  <c r="D12" i="18"/>
  <c r="E12" i="18" s="1"/>
  <c r="J13" i="1" l="1"/>
  <c r="K13" i="1"/>
  <c r="L13" i="1"/>
  <c r="M13" i="1"/>
  <c r="N13" i="1"/>
  <c r="O13" i="1"/>
  <c r="P13" i="1"/>
  <c r="Q13" i="1"/>
  <c r="Q14" i="1" s="1"/>
  <c r="R13" i="1"/>
  <c r="R14" i="1" s="1"/>
  <c r="S13" i="1"/>
  <c r="S14" i="1" s="1"/>
  <c r="T13" i="1"/>
  <c r="T14" i="1" s="1"/>
  <c r="U13" i="1"/>
  <c r="U14" i="1" s="1"/>
  <c r="V13" i="1"/>
  <c r="V14" i="1" s="1"/>
  <c r="W13" i="1"/>
  <c r="W14" i="1" s="1"/>
  <c r="X13" i="1"/>
  <c r="X14" i="1" s="1"/>
  <c r="J14" i="1"/>
  <c r="K14" i="1"/>
  <c r="L14" i="1"/>
  <c r="M14" i="1"/>
  <c r="N14" i="1"/>
  <c r="O14" i="1"/>
  <c r="P14" i="1"/>
  <c r="I13" i="1"/>
  <c r="I14" i="1" s="1"/>
  <c r="J18" i="1"/>
  <c r="J19" i="1" s="1"/>
  <c r="K18" i="1"/>
  <c r="L18" i="1"/>
  <c r="M18" i="1"/>
  <c r="N18" i="1"/>
  <c r="O18" i="1"/>
  <c r="P18" i="1"/>
  <c r="P19" i="1" s="1"/>
  <c r="Q18" i="1"/>
  <c r="Q19" i="1" s="1"/>
  <c r="R18" i="1"/>
  <c r="R19" i="1" s="1"/>
  <c r="S18" i="1"/>
  <c r="S19" i="1" s="1"/>
  <c r="T18" i="1"/>
  <c r="T19" i="1" s="1"/>
  <c r="U18" i="1"/>
  <c r="U19" i="1" s="1"/>
  <c r="V18" i="1"/>
  <c r="V19" i="1" s="1"/>
  <c r="W18" i="1"/>
  <c r="W19" i="1" s="1"/>
  <c r="X18" i="1"/>
  <c r="X19" i="1" s="1"/>
  <c r="K19" i="1"/>
  <c r="L19" i="1"/>
  <c r="M19" i="1"/>
  <c r="N19" i="1"/>
  <c r="O19" i="1"/>
  <c r="I18" i="1"/>
  <c r="I19" i="1" s="1"/>
  <c r="H18" i="1"/>
  <c r="J4" i="1" l="1"/>
  <c r="K4" i="1"/>
  <c r="L4" i="1"/>
  <c r="M4" i="1"/>
  <c r="N4" i="1"/>
  <c r="O4" i="1"/>
  <c r="P4" i="1"/>
  <c r="Q4" i="1"/>
  <c r="R4" i="1"/>
  <c r="S4" i="1"/>
  <c r="T4" i="1"/>
  <c r="U4" i="1"/>
  <c r="V4" i="1"/>
  <c r="W4" i="1"/>
  <c r="X4" i="1"/>
  <c r="B46" i="1"/>
  <c r="B48" i="1" l="1"/>
  <c r="B47" i="1"/>
  <c r="E44" i="1"/>
  <c r="D31" i="7"/>
  <c r="D32" i="7"/>
  <c r="B42" i="7"/>
  <c r="G12" i="9"/>
  <c r="B23" i="9"/>
  <c r="C14" i="9" s="1"/>
  <c r="E45" i="1" l="1"/>
  <c r="D36" i="7"/>
  <c r="F3" i="13"/>
  <c r="J4" i="13"/>
  <c r="J5" i="13"/>
  <c r="J3" i="13"/>
  <c r="D9" i="7" s="1"/>
  <c r="F9" i="7" s="1"/>
  <c r="H4" i="13"/>
  <c r="H5" i="13"/>
  <c r="H3" i="13"/>
  <c r="G9" i="7" l="1"/>
  <c r="F10" i="7"/>
  <c r="D37" i="7"/>
  <c r="E4" i="7"/>
  <c r="E3" i="7" s="1"/>
  <c r="H6" i="13"/>
  <c r="F4" i="13"/>
  <c r="F6" i="13" s="1"/>
  <c r="G10" i="7" l="1"/>
  <c r="B15" i="7"/>
  <c r="F15" i="7" s="1"/>
  <c r="C15" i="7"/>
  <c r="A1" i="14"/>
  <c r="A1" i="7"/>
  <c r="D13" i="25"/>
  <c r="D3" i="7" l="1"/>
  <c r="D4" i="7" s="1"/>
  <c r="D15" i="7"/>
  <c r="E47" i="1"/>
  <c r="E15" i="7" l="1"/>
  <c r="A1" i="13"/>
  <c r="G15" i="7" l="1"/>
  <c r="AB9" i="21"/>
  <c r="H20" i="21"/>
  <c r="I15" i="7" l="1"/>
  <c r="J8" i="1"/>
  <c r="K8" i="1"/>
  <c r="L8" i="1"/>
  <c r="M8" i="1"/>
  <c r="N8" i="1"/>
  <c r="O8" i="1"/>
  <c r="P8" i="1"/>
  <c r="Q8" i="1"/>
  <c r="R8" i="1"/>
  <c r="S8" i="1"/>
  <c r="T8" i="1"/>
  <c r="U8" i="1"/>
  <c r="V8" i="1"/>
  <c r="W8" i="1"/>
  <c r="X8" i="1"/>
  <c r="I8" i="1"/>
  <c r="A1" i="28"/>
  <c r="C10" i="7"/>
  <c r="D10" i="7"/>
  <c r="A10" i="7"/>
  <c r="C4" i="18" l="1"/>
  <c r="B4" i="18"/>
  <c r="G4" i="18" s="1"/>
  <c r="H4" i="18" l="1"/>
  <c r="I4" i="18"/>
  <c r="G10" i="9"/>
  <c r="G14" i="9"/>
  <c r="J4" i="18" l="1"/>
  <c r="B24" i="9"/>
  <c r="C35" i="25"/>
  <c r="C34" i="25"/>
  <c r="C33" i="25"/>
  <c r="A1" i="22"/>
  <c r="A1" i="27"/>
  <c r="A1" i="29"/>
  <c r="A1" i="9"/>
  <c r="A1" i="25"/>
  <c r="A1" i="30"/>
  <c r="A1" i="1"/>
  <c r="C11" i="9" l="1"/>
  <c r="G11" i="9" s="1"/>
  <c r="C15" i="9"/>
  <c r="G15" i="9" s="1"/>
  <c r="C16" i="9"/>
  <c r="G16" i="9" s="1"/>
  <c r="C13" i="9"/>
  <c r="G13" i="9" s="1"/>
  <c r="G18" i="9" l="1"/>
  <c r="B3" i="9" s="1"/>
  <c r="G17" i="9"/>
  <c r="A3" i="9" s="1"/>
  <c r="G19" i="9" l="1"/>
  <c r="C3" i="9"/>
  <c r="C3" i="18"/>
  <c r="H3" i="18" s="1"/>
  <c r="D12" i="25"/>
  <c r="D14" i="25" l="1"/>
  <c r="A4" i="18"/>
  <c r="A3" i="18"/>
  <c r="B3" i="18" l="1"/>
  <c r="G3" i="18" s="1"/>
  <c r="J3" i="18" s="1"/>
  <c r="AB4" i="21" l="1"/>
  <c r="AB5" i="21"/>
  <c r="AB6" i="21"/>
  <c r="AB7" i="21"/>
  <c r="AB8" i="21"/>
  <c r="H5" i="21"/>
  <c r="H6" i="21"/>
  <c r="H7" i="21"/>
  <c r="H8" i="21"/>
  <c r="H9" i="21"/>
  <c r="H10" i="21"/>
  <c r="H11" i="21"/>
  <c r="H12" i="21"/>
  <c r="H13" i="21"/>
  <c r="H14" i="21"/>
  <c r="H15" i="21"/>
  <c r="H16" i="21"/>
  <c r="H17" i="21"/>
  <c r="H18" i="21"/>
  <c r="H19" i="21"/>
  <c r="H4" i="21"/>
  <c r="D12" i="19" l="1"/>
  <c r="E12" i="19" s="1"/>
  <c r="H35" i="19"/>
  <c r="E37" i="19" s="1"/>
  <c r="F94" i="19"/>
  <c r="B93" i="19"/>
  <c r="C93" i="19"/>
  <c r="E93" i="19"/>
  <c r="F93" i="19"/>
  <c r="G93" i="19"/>
  <c r="L93" i="19"/>
  <c r="N187" i="19" s="1"/>
  <c r="K93" i="19"/>
  <c r="M187" i="19" s="1"/>
  <c r="J93" i="19"/>
  <c r="L67" i="19"/>
  <c r="S194" i="19"/>
  <c r="J210" i="19"/>
  <c r="J211" i="19" s="1"/>
  <c r="J212" i="19" s="1"/>
  <c r="J213" i="19" s="1"/>
  <c r="J214" i="19" s="1"/>
  <c r="J215" i="19" s="1"/>
  <c r="J216" i="19" s="1"/>
  <c r="J217" i="19" s="1"/>
  <c r="J218" i="19" s="1"/>
  <c r="J219" i="19" s="1"/>
  <c r="J220" i="19" s="1"/>
  <c r="J221" i="19" s="1"/>
  <c r="J222" i="19" s="1"/>
  <c r="J223" i="19" s="1"/>
  <c r="J224" i="19" s="1"/>
  <c r="J225" i="19" s="1"/>
  <c r="J226" i="19" s="1"/>
  <c r="J227" i="19" s="1"/>
  <c r="J228" i="19" s="1"/>
  <c r="J229" i="19" s="1"/>
  <c r="J230" i="19" s="1"/>
  <c r="J231" i="19" s="1"/>
  <c r="J232" i="19" s="1"/>
  <c r="G67" i="19" l="1"/>
  <c r="A70" i="19"/>
  <c r="A71" i="19" s="1"/>
  <c r="A72" i="19" s="1"/>
  <c r="A73" i="19" s="1"/>
  <c r="A74" i="19" s="1"/>
  <c r="A75" i="19" s="1"/>
  <c r="A76" i="19" s="1"/>
  <c r="A77" i="19" s="1"/>
  <c r="A78" i="19" s="1"/>
  <c r="A79" i="19" s="1"/>
  <c r="A80" i="19" s="1"/>
  <c r="A81" i="19" s="1"/>
  <c r="A82" i="19" s="1"/>
  <c r="A83" i="19" s="1"/>
  <c r="A84" i="19" s="1"/>
  <c r="A85" i="19" s="1"/>
  <c r="A86" i="19" s="1"/>
  <c r="A87" i="19" s="1"/>
  <c r="A88" i="19" s="1"/>
  <c r="A89" i="19" s="1"/>
  <c r="A90" i="19" s="1"/>
  <c r="A91" i="19" s="1"/>
  <c r="A92" i="1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Yousefi, Fatemeh</author>
  </authors>
  <commentList>
    <comment ref="D34" authorId="0" shapeId="0" xr:uid="{483B09E7-C526-444F-B4A2-3F1F12F69A34}">
      <text>
        <r>
          <rPr>
            <b/>
            <sz val="9"/>
            <color indexed="81"/>
            <rFont val="Tahoma"/>
            <family val="2"/>
          </rPr>
          <t>Yousefi, Fatemeh:</t>
        </r>
        <r>
          <rPr>
            <sz val="9"/>
            <color indexed="81"/>
            <rFont val="Tahoma"/>
            <family val="2"/>
          </rPr>
          <t xml:space="preserve">
All other</t>
        </r>
      </text>
    </comment>
    <comment ref="D35" authorId="0" shapeId="0" xr:uid="{4A17E492-476C-4B34-997C-91683B6B5E5E}">
      <text>
        <r>
          <rPr>
            <b/>
            <sz val="9"/>
            <color indexed="81"/>
            <rFont val="Tahoma"/>
            <family val="2"/>
          </rPr>
          <t>Yousefi, Fatemeh:</t>
        </r>
        <r>
          <rPr>
            <sz val="9"/>
            <color indexed="81"/>
            <rFont val="Tahoma"/>
            <family val="2"/>
          </rPr>
          <t xml:space="preserve">
All other</t>
        </r>
      </text>
    </comment>
    <comment ref="D37" authorId="0" shapeId="0" xr:uid="{253E2F57-09D1-4F74-A9CB-F3EC0D3486ED}">
      <text>
        <r>
          <rPr>
            <b/>
            <sz val="9"/>
            <color indexed="81"/>
            <rFont val="Tahoma"/>
            <family val="2"/>
          </rPr>
          <t>Yousefi, Fatemeh:</t>
        </r>
        <r>
          <rPr>
            <sz val="9"/>
            <color indexed="81"/>
            <rFont val="Tahoma"/>
            <family val="2"/>
          </rPr>
          <t xml:space="preserve">
All other</t>
        </r>
      </text>
    </comment>
    <comment ref="D39" authorId="0" shapeId="0" xr:uid="{E5869B73-C380-4552-8FAB-B742327AB46B}">
      <text>
        <r>
          <rPr>
            <b/>
            <sz val="9"/>
            <color indexed="81"/>
            <rFont val="Tahoma"/>
            <family val="2"/>
          </rPr>
          <t>Yousefi, Fatemeh:</t>
        </r>
        <r>
          <rPr>
            <sz val="9"/>
            <color indexed="81"/>
            <rFont val="Tahoma"/>
            <family val="2"/>
          </rPr>
          <t xml:space="preserve">
All other</t>
        </r>
      </text>
    </comment>
    <comment ref="D40" authorId="0" shapeId="0" xr:uid="{6096A533-4270-4CCF-9EB0-E52C4CCECFCD}">
      <text>
        <r>
          <rPr>
            <b/>
            <sz val="9"/>
            <color indexed="81"/>
            <rFont val="Tahoma"/>
            <family val="2"/>
          </rPr>
          <t>Yousefi, Fatemeh:</t>
        </r>
        <r>
          <rPr>
            <sz val="9"/>
            <color indexed="81"/>
            <rFont val="Tahoma"/>
            <family val="2"/>
          </rPr>
          <t xml:space="preserve">
All other</t>
        </r>
      </text>
    </comment>
    <comment ref="D42" authorId="0" shapeId="0" xr:uid="{E4877534-0BB6-4BB3-B0A8-5681835F0B12}">
      <text>
        <r>
          <rPr>
            <b/>
            <sz val="9"/>
            <color indexed="81"/>
            <rFont val="Tahoma"/>
            <family val="2"/>
          </rPr>
          <t>Yousefi, Fatemeh:</t>
        </r>
        <r>
          <rPr>
            <sz val="9"/>
            <color indexed="81"/>
            <rFont val="Tahoma"/>
            <family val="2"/>
          </rPr>
          <t xml:space="preserve">
All other</t>
        </r>
      </text>
    </comment>
    <comment ref="D44" authorId="0" shapeId="0" xr:uid="{647299F8-68BD-491A-9772-2C77D56255E5}">
      <text>
        <r>
          <rPr>
            <b/>
            <sz val="9"/>
            <color indexed="81"/>
            <rFont val="Tahoma"/>
            <family val="2"/>
          </rPr>
          <t>Yousefi, Fatemeh:</t>
        </r>
        <r>
          <rPr>
            <sz val="9"/>
            <color indexed="81"/>
            <rFont val="Tahoma"/>
            <family val="2"/>
          </rPr>
          <t xml:space="preserve">
All other</t>
        </r>
      </text>
    </comment>
    <comment ref="D45" authorId="0" shapeId="0" xr:uid="{3DEEFCF3-9C06-44D1-BA07-840B6AEF3377}">
      <text>
        <r>
          <rPr>
            <b/>
            <sz val="9"/>
            <color indexed="81"/>
            <rFont val="Tahoma"/>
            <family val="2"/>
          </rPr>
          <t>Yousefi, Fatemeh:</t>
        </r>
        <r>
          <rPr>
            <sz val="9"/>
            <color indexed="81"/>
            <rFont val="Tahoma"/>
            <family val="2"/>
          </rPr>
          <t xml:space="preserve">
All other</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Yousefi, Fatemeh</author>
  </authors>
  <commentList>
    <comment ref="C27" authorId="0" shapeId="0" xr:uid="{C14AC14C-00D5-4D5F-B197-749780629351}">
      <text>
        <r>
          <rPr>
            <b/>
            <sz val="9"/>
            <color indexed="81"/>
            <rFont val="Tahoma"/>
            <family val="2"/>
          </rPr>
          <t>Yousefi, Fatemeh:</t>
        </r>
        <r>
          <rPr>
            <sz val="9"/>
            <color indexed="81"/>
            <rFont val="Tahoma"/>
            <family val="2"/>
          </rPr>
          <t xml:space="preserve">
(313+277)/1250 </t>
        </r>
      </text>
    </comment>
    <comment ref="C28" authorId="0" shapeId="0" xr:uid="{675CE846-58B4-4F2A-8EA3-F94505A8444F}">
      <text>
        <r>
          <rPr>
            <b/>
            <sz val="9"/>
            <color indexed="81"/>
            <rFont val="Tahoma"/>
            <family val="2"/>
          </rPr>
          <t>Yousefi, Fatemeh:</t>
        </r>
        <r>
          <rPr>
            <sz val="9"/>
            <color indexed="81"/>
            <rFont val="Tahoma"/>
            <family val="2"/>
          </rPr>
          <t xml:space="preserve">
COP 2.5
1W=3.413 Btu/h
Kitchen area= 1250 ft2</t>
        </r>
      </text>
    </comment>
    <comment ref="C29" authorId="0" shapeId="0" xr:uid="{79D9756A-AC34-4F84-9FE1-39B4C0EFC9FB}">
      <text>
        <r>
          <rPr>
            <b/>
            <sz val="9"/>
            <color indexed="81"/>
            <rFont val="Tahoma"/>
            <family val="2"/>
          </rPr>
          <t>Yousefi, Fatemeh:</t>
        </r>
        <r>
          <rPr>
            <sz val="9"/>
            <color indexed="81"/>
            <rFont val="Tahoma"/>
            <family val="2"/>
          </rPr>
          <t xml:space="preserve">
2 Case refrigerator : 716 and 763 Btu/hr-ft for 8 and 10 ft cases  (always ON)
2.5 COP for design compressor rack
1126 Btu/h for fan power of design compressor </t>
        </r>
      </text>
    </comment>
    <comment ref="C31" authorId="0" shapeId="0" xr:uid="{D3718EC4-6408-4202-A933-A61AD74DA090}">
      <text>
        <r>
          <rPr>
            <b/>
            <sz val="9"/>
            <color indexed="81"/>
            <rFont val="Tahoma"/>
            <family val="2"/>
          </rPr>
          <t>Yousefi, Fatemeh:</t>
        </r>
        <r>
          <rPr>
            <sz val="9"/>
            <color indexed="81"/>
            <rFont val="Tahoma"/>
            <family val="2"/>
          </rPr>
          <t xml:space="preserve">
</t>
        </r>
      </text>
    </comment>
    <comment ref="C32" authorId="0" shapeId="0" xr:uid="{9CCF2F78-51C9-42DF-8090-B84B1033A5A4}">
      <text>
        <r>
          <rPr>
            <b/>
            <sz val="9"/>
            <color indexed="81"/>
            <rFont val="Tahoma"/>
            <family val="2"/>
          </rPr>
          <t>Yousefi, Fatemeh:</t>
        </r>
        <r>
          <rPr>
            <sz val="9"/>
            <color indexed="81"/>
            <rFont val="Tahoma"/>
            <family val="2"/>
          </rPr>
          <t xml:space="preserve">
220.85 GJ Cooking equipment load
8.75 GJ ReachInFreezer equipment load
9.88 GJ ReachInRefrigerator equipment load
7.94 GJ General load of Refrigeration load
12.08 GJ LowTempRefrigeration load
18.94 GJ MedTempRefrigeration load</t>
        </r>
      </text>
    </comment>
    <comment ref="C33" authorId="0" shapeId="0" xr:uid="{6189FECD-1BB3-4965-9CA1-6B6D743EF8BC}">
      <text>
        <r>
          <rPr>
            <b/>
            <sz val="9"/>
            <color indexed="81"/>
            <rFont val="Tahoma"/>
            <family val="2"/>
          </rPr>
          <t>Yousefi, Fatemeh:</t>
        </r>
        <r>
          <rPr>
            <sz val="9"/>
            <color indexed="81"/>
            <rFont val="Tahoma"/>
            <family val="2"/>
          </rPr>
          <t xml:space="preserve">
7.94 GJ General load of Refrigeration load
12.08 GJ LowTempRefrigeration load
18.94 GJ MedTempRefrigeration load</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Yousefi, Fatemeh</author>
  </authors>
  <commentList>
    <comment ref="E240" authorId="0" shapeId="0" xr:uid="{9CB5342E-E16C-4283-8EFD-679E0574BEFB}">
      <text>
        <r>
          <rPr>
            <b/>
            <sz val="9"/>
            <color indexed="81"/>
            <rFont val="Tahoma"/>
            <family val="2"/>
          </rPr>
          <t>Yousefi, Fatemeh:</t>
        </r>
        <r>
          <rPr>
            <sz val="9"/>
            <color indexed="81"/>
            <rFont val="Tahoma"/>
            <family val="2"/>
          </rPr>
          <t xml:space="preserve">
Saturday updated schedule proposed  by the CEC project is similar to weekday schedule.</t>
        </r>
      </text>
    </comment>
    <comment ref="C242" authorId="0" shapeId="0" xr:uid="{BD4519A2-7C8A-4A82-8273-6796CD8FECBE}">
      <text>
        <r>
          <rPr>
            <b/>
            <sz val="9"/>
            <color indexed="81"/>
            <rFont val="Tahoma"/>
            <family val="2"/>
          </rPr>
          <t>Yousefi, Fatemeh:</t>
        </r>
        <r>
          <rPr>
            <sz val="9"/>
            <color indexed="81"/>
            <rFont val="Tahoma"/>
            <family val="2"/>
          </rPr>
          <t xml:space="preserve">
(Dining_cafeteria_fast_food)</t>
        </r>
      </text>
    </comment>
    <comment ref="C245" authorId="0" shapeId="0" xr:uid="{0C80E1E4-014C-4B88-BF0D-75B34FB3C12E}">
      <text>
        <r>
          <rPr>
            <b/>
            <sz val="9"/>
            <color indexed="81"/>
            <rFont val="Tahoma"/>
            <family val="2"/>
          </rPr>
          <t>Yousefi, Fatemeh:</t>
        </r>
        <r>
          <rPr>
            <sz val="9"/>
            <color indexed="81"/>
            <rFont val="Tahoma"/>
            <family val="2"/>
          </rPr>
          <t xml:space="preserve">
(Dining_cafeteria_fast_food)</t>
        </r>
      </text>
    </comment>
    <comment ref="C248" authorId="0" shapeId="0" xr:uid="{9C2B5DCB-72E8-49F1-AA3F-005CBA4E4BDE}">
      <text>
        <r>
          <rPr>
            <b/>
            <sz val="9"/>
            <color indexed="81"/>
            <rFont val="Tahoma"/>
            <family val="2"/>
          </rPr>
          <t>Yousefi, Fatemeh:</t>
        </r>
        <r>
          <rPr>
            <sz val="9"/>
            <color indexed="81"/>
            <rFont val="Tahoma"/>
            <family val="2"/>
          </rPr>
          <t xml:space="preserve">
(Dining_cafeteria_fast_food)</t>
        </r>
      </text>
    </comment>
    <comment ref="C251" authorId="0" shapeId="0" xr:uid="{AB8FB2E1-6ABE-462A-B3ED-AB21B81D1953}">
      <text>
        <r>
          <rPr>
            <b/>
            <sz val="9"/>
            <color indexed="81"/>
            <rFont val="Tahoma"/>
            <family val="2"/>
          </rPr>
          <t>Yousefi, Fatemeh:</t>
        </r>
        <r>
          <rPr>
            <sz val="9"/>
            <color indexed="81"/>
            <rFont val="Tahoma"/>
            <family val="2"/>
          </rPr>
          <t xml:space="preserve">
(Dining_cafeteria_fast_food)</t>
        </r>
      </text>
    </comment>
    <comment ref="C254" authorId="0" shapeId="0" xr:uid="{E771F5E9-DC97-407F-9EAA-93708F71EFFC}">
      <text>
        <r>
          <rPr>
            <b/>
            <sz val="9"/>
            <color indexed="81"/>
            <rFont val="Tahoma"/>
            <family val="2"/>
          </rPr>
          <t>Yousefi, Fatemeh:</t>
        </r>
        <r>
          <rPr>
            <sz val="9"/>
            <color indexed="81"/>
            <rFont val="Tahoma"/>
            <family val="2"/>
          </rPr>
          <t xml:space="preserve">
(Dining_cafeteria_fast_food)</t>
        </r>
      </text>
    </comment>
    <comment ref="C257" authorId="0" shapeId="0" xr:uid="{95AC7B65-3C8A-4003-9098-F9FCE585F280}">
      <text>
        <r>
          <rPr>
            <b/>
            <sz val="9"/>
            <color indexed="81"/>
            <rFont val="Tahoma"/>
            <family val="2"/>
          </rPr>
          <t>Yousefi, Fatemeh:</t>
        </r>
        <r>
          <rPr>
            <sz val="9"/>
            <color indexed="81"/>
            <rFont val="Tahoma"/>
            <family val="2"/>
          </rPr>
          <t xml:space="preserve">
(Dining_cafeteria_fast_food)</t>
        </r>
      </text>
    </comment>
  </commentList>
</comments>
</file>

<file path=xl/metadata.xml><?xml version="1.0" encoding="utf-8"?>
<metadata xmlns="http://schemas.openxmlformats.org/spreadsheetml/2006/main"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<sst xmlns="http://schemas.openxmlformats.org/spreadsheetml/2006/main" count="2134" uniqueCount="984">
  <si>
    <t>Data Sources</t>
  </si>
  <si>
    <t>Dataset</t>
  </si>
  <si>
    <t>Dodge 2023</t>
  </si>
  <si>
    <t xml:space="preserve"> </t>
  </si>
  <si>
    <t>CEUS 2022</t>
  </si>
  <si>
    <t>CBECS 2018</t>
  </si>
  <si>
    <t>ComStock 2023</t>
  </si>
  <si>
    <t>Prototype</t>
  </si>
  <si>
    <r>
      <t>CEC prototype</t>
    </r>
    <r>
      <rPr>
        <sz val="10"/>
        <rFont val="Arial"/>
        <family val="2"/>
      </rPr>
      <t xml:space="preserve"> (CBECC 2022.3.1)</t>
    </r>
  </si>
  <si>
    <t>https://bees.noresco.com/software2022.html</t>
  </si>
  <si>
    <t>PNNL prototype (90.1-2022)</t>
  </si>
  <si>
    <t>https://www.energycodes.gov/prototype-building-models#Commercial</t>
  </si>
  <si>
    <t>DEER prototype (June 2023)</t>
  </si>
  <si>
    <t>https://github.com/sound-data/DEER-Prototypes-EnergyPlus</t>
  </si>
  <si>
    <t>Codes</t>
  </si>
  <si>
    <t>Title 24, part 6, referred to as T24 (1986, 1992, 2001, 2007, 2013, 2016, 2019, 2022, 2025)</t>
  </si>
  <si>
    <t>ASHRAE 90.1 (2022)</t>
  </si>
  <si>
    <t>CFR Title 10 (2009)</t>
  </si>
  <si>
    <t>https://www.govinfo.gov/content/pkg/FR-2009-03-23/pdf/FR-2009-03-23.pdf</t>
  </si>
  <si>
    <t>CFR Title 10 ( 2013)</t>
  </si>
  <si>
    <t>https://www.govinfo.gov/content/pkg/CFR-2013-title10-vol3/pdf/CFR-2013-title10-vol3-part431.pdf</t>
  </si>
  <si>
    <t>CFR Title 10 ( 2024)</t>
  </si>
  <si>
    <t>https://www.govinfo.gov/content/pkg/CFR-2024-title10-vol3/pdf/CFR-2024-title10-vol3-part431-subpartF.pdf</t>
  </si>
  <si>
    <t>Others</t>
  </si>
  <si>
    <t>ACM (2013, 2019, 2022, 2025)</t>
  </si>
  <si>
    <t>Title 24, 2022 - Appendix 5.4A and Appendix 5.4B</t>
  </si>
  <si>
    <t>https://www.energy.ca.gov/publications/2022/2022-nonresidential-and-multifamily-alternative-calculation-method-reference</t>
  </si>
  <si>
    <t xml:space="preserve">2022 Reduced infiltration CASE report </t>
  </si>
  <si>
    <t>https://title24stakeholders.com/wp-content/uploads/2020/10/2022-T24-Final-CASE-Report_Reduce-Infiltration.pdf</t>
  </si>
  <si>
    <t>2019 Outdoor Lighting CASE Report</t>
  </si>
  <si>
    <t>https://title24stakeholders.com/wp-content/uploads/2016/10/T24-2019-CASE-Study-Results-Report-Outdoor-Sources_Final_with-Attachments.pdf</t>
  </si>
  <si>
    <t>PNNL 20405, 2010</t>
  </si>
  <si>
    <t>https://www.pnnl.gov/main/publications/external/technical_reports/PNNL-20405.pdf</t>
  </si>
  <si>
    <t>Air leakage Memo, NORESCO, 2025</t>
  </si>
  <si>
    <t>https://2050partners.sharepoint.com/:w:/r/sites/CalBEMCollaborativeEfforts/_layouts/15/Doc.aspx?sourcedoc=%7B3BEF8F74-7FAC-44F2-A70C-D76617660066%7D&amp;file=Infiltration_rate_report_14May2025-Short-Version.docx&amp;action=default&amp;mobileredirect=true</t>
  </si>
  <si>
    <t>Design Guide: Advanced Water Heating for Foodservice (2022) (by GTI and Frontier funded by SoCalGas and Pacific Gas and Electric Company</t>
  </si>
  <si>
    <t>https://caenergywise.com/design-guides/Advanced-Water-Heating-Design-Guide.pdf</t>
  </si>
  <si>
    <t>Design Guide 1 : Improving Commercial Kitchen Ventilation System Performance : Selecting &amp; Sizing Exhaust Hoods referred as CKV (2004) (by SCE)</t>
  </si>
  <si>
    <t>https://www.streivor.com/wp-content/uploads/2020/11/CKV-Design-Guide-1-Selecting-and-Sizing-Exhaust-Hoods.pdf</t>
  </si>
  <si>
    <t>Proposed Updates to Equipment Power Densities and Building Schedules for the 2028 Energy Code, referred to as "Plug load and schedules project with CEC, 2025" (Docket Number =25-BSTD-03  &amp; TN=265693)</t>
  </si>
  <si>
    <t>https://efiling.energy.ca.gov/GetDocument.aspx?tn=265693&amp;DocumentContentId=102545</t>
  </si>
  <si>
    <t>Construction Rate</t>
  </si>
  <si>
    <t>Notes</t>
  </si>
  <si>
    <t>RestaurantFastFood</t>
  </si>
  <si>
    <t>Is a subcategory of food service building used for prepared-food sales. These places are often quick-service operations (e.g., drive-throughs, counter-service eateries,...).</t>
  </si>
  <si>
    <t>EIS, 2018:</t>
  </si>
  <si>
    <t>U.S. Energy Information Administration - EIA - Independent Statistics and Analysis</t>
  </si>
  <si>
    <t xml:space="preserve">RestaurantFastFood (STC:3) </t>
  </si>
  <si>
    <t>Year</t>
  </si>
  <si>
    <t>Total floor area (k ft2)</t>
  </si>
  <si>
    <t>Count</t>
  </si>
  <si>
    <t>Dodge Construction data , 2023</t>
  </si>
  <si>
    <t>NORESCO, Updated August 2025</t>
  </si>
  <si>
    <t>Characteristic</t>
  </si>
  <si>
    <t>Value</t>
  </si>
  <si>
    <t>Building Type</t>
  </si>
  <si>
    <t>Fast Food Restaurant</t>
  </si>
  <si>
    <t>Building Category</t>
  </si>
  <si>
    <t>Nonresidential</t>
  </si>
  <si>
    <t>Vintages</t>
  </si>
  <si>
    <t>4 Vintages: Pre-1978 , 1978-1997 ,1998-2007 , 2008-2018
New Construction (2019+)</t>
  </si>
  <si>
    <t>Based on the vintage bin analysis</t>
  </si>
  <si>
    <t>NonRes-Vintage bins-Draft Report-30Nov2023-Final.docx</t>
  </si>
  <si>
    <t>Shape</t>
  </si>
  <si>
    <t>CEC Prototype 2022</t>
  </si>
  <si>
    <t>Total Floor Area (ft²)</t>
  </si>
  <si>
    <t>2502 (50 ft * 50 ft)</t>
  </si>
  <si>
    <t>Aspect Ratio</t>
  </si>
  <si>
    <t>Number of Floors</t>
  </si>
  <si>
    <t>Roof type</t>
  </si>
  <si>
    <t>Attic (17°)</t>
  </si>
  <si>
    <t>WWR</t>
  </si>
  <si>
    <t>Average 14% 
(South: 28% , East: 14% ,North: 0% ,West: 14%</t>
  </si>
  <si>
    <t>Shading Geometry</t>
  </si>
  <si>
    <t>No shades</t>
  </si>
  <si>
    <t>Floor to floor height (ft)</t>
  </si>
  <si>
    <t>N/A</t>
  </si>
  <si>
    <t>Floor to ceiling height (ft)</t>
  </si>
  <si>
    <t>Glazing sill height (ft)</t>
  </si>
  <si>
    <t>3.5 (top of the window is 6.5 ft high with 3 ft high glass)</t>
  </si>
  <si>
    <t>Background Data [To be deleted prior to publication]</t>
  </si>
  <si>
    <t>According to CBECS 2018, small restaurants mostly have flat or shallow pitch roofs.</t>
  </si>
  <si>
    <t>Existing public prototypes</t>
  </si>
  <si>
    <t> </t>
  </si>
  <si>
    <t>PNNL (Fast Food)</t>
  </si>
  <si>
    <t>CEC (Small Restaurant)</t>
  </si>
  <si>
    <t>CPUC  (Fast Food)</t>
  </si>
  <si>
    <t>Geometry</t>
  </si>
  <si>
    <t>Whole building</t>
  </si>
  <si>
    <t>Floor area (ft²)</t>
  </si>
  <si>
    <t>Total</t>
  </si>
  <si>
    <t>Height (ft)</t>
  </si>
  <si>
    <t xml:space="preserve">All </t>
  </si>
  <si>
    <t>Zones</t>
  </si>
  <si>
    <t>Dining 50%, Kitchen 50%, Attic (NOT conditioned)</t>
  </si>
  <si>
    <t>Dining 50% , Kitchen 50%, Attic (NOT conditioned)</t>
  </si>
  <si>
    <t xml:space="preserve">Dining 40% , Kitchen 40% , Waiting Area 15% , Restroom 5% (100 sf) </t>
  </si>
  <si>
    <t>Internal Load</t>
  </si>
  <si>
    <t>People (person/ft²)</t>
  </si>
  <si>
    <t>Dining</t>
  </si>
  <si>
    <t>Kitchen</t>
  </si>
  <si>
    <t>0.005   (6.3 people)</t>
  </si>
  <si>
    <t>Other zones (if any)</t>
  </si>
  <si>
    <t>-</t>
  </si>
  <si>
    <t>0.033 Lobby &amp; 0.005 Restroom</t>
  </si>
  <si>
    <t>Lights (W/ft²)</t>
  </si>
  <si>
    <t>0.7 Lobby, 0.65 Restroom</t>
  </si>
  <si>
    <t>Ext lights (W)</t>
  </si>
  <si>
    <t>952        (209 and 743)</t>
  </si>
  <si>
    <t>Gas Equipment (Btu/h-ft2)</t>
  </si>
  <si>
    <r>
      <t>237.4</t>
    </r>
    <r>
      <rPr>
        <sz val="10"/>
        <color rgb="FF000000"/>
        <rFont val="Arial"/>
        <family val="2"/>
      </rPr>
      <t xml:space="preserve">     (296,748 Btu/h)</t>
    </r>
  </si>
  <si>
    <t>Electric Equipment (W/ft²)</t>
  </si>
  <si>
    <r>
      <t xml:space="preserve">10.3 </t>
    </r>
    <r>
      <rPr>
        <sz val="10"/>
        <color rgb="FF000000"/>
        <rFont val="Arial"/>
        <family val="2"/>
      </rPr>
      <t xml:space="preserve">      (12,835  W)</t>
    </r>
  </si>
  <si>
    <t>0.75     (0.5 receptacle &amp; 0.25 refrigerator )</t>
  </si>
  <si>
    <t>0.75     (0.5 &amp; 0.25)</t>
  </si>
  <si>
    <r>
      <t>24.29</t>
    </r>
    <r>
      <rPr>
        <sz val="10"/>
        <color rgb="FF000000"/>
        <rFont val="Arial"/>
        <family val="2"/>
      </rPr>
      <t xml:space="preserve">      (29,769 W receptacle &amp; 313 W ReachIn Refrigerator &amp;  277 W ReachInFreezer)</t>
    </r>
  </si>
  <si>
    <t>2.62      (1.5 receptacle &amp; 1.12 refrigerator)</t>
  </si>
  <si>
    <t>2.62     (1.5 &amp; 1.12)</t>
  </si>
  <si>
    <t>0.5 Lobby</t>
  </si>
  <si>
    <t xml:space="preserve">Refrigerator </t>
  </si>
  <si>
    <t xml:space="preserve">In addition to the Reachin freezer and refrigerator load defined as electric load, it has :
2 Case refrigerator : 716 and 763 Btu/hr-ft for 8 and 10 ft cases
2.5 COP for design compressor rack
1126 Btu/h for fan power of design compressor </t>
  </si>
  <si>
    <t>Two refrigerator loads is defined as electric equipment load for dining and kitchen</t>
  </si>
  <si>
    <t>expected to simulate the Refrigerator loads as electric equipment load ( like CEC)</t>
  </si>
  <si>
    <t>HVAC System</t>
  </si>
  <si>
    <t>Heating Sizing Factor</t>
  </si>
  <si>
    <t>All</t>
  </si>
  <si>
    <t>H&amp;C: 1.2</t>
  </si>
  <si>
    <t>H&amp;C:1</t>
  </si>
  <si>
    <t>H: 2.5 , C: 2.3</t>
  </si>
  <si>
    <t>HVAC</t>
  </si>
  <si>
    <t>PSZ AC: CAV no reheat, DX cooling coil: multi speed, Gas heating coil</t>
  </si>
  <si>
    <t>(BAseAirSys 13): VAV no Reheat +DX cooling coil:two speed,  Gas Heating coil</t>
  </si>
  <si>
    <t xml:space="preserve">Single Zone VAV no  Reheat , DX cooling coil:multi speed, Gas heating coil </t>
  </si>
  <si>
    <t>PSZ AC : CAV no reheat, DX cooling coil: multi speed, Gas heating coil</t>
  </si>
  <si>
    <t>(sys7or3a): CAV no Reheat+DX cooling coil: single speed+ Gas Heating coil</t>
  </si>
  <si>
    <t xml:space="preserve">Single Zone VAV no  Reheat , DX cooling coil:single speed, Gas heating coil </t>
  </si>
  <si>
    <t xml:space="preserve">For each Lobby and Restroom: Single Zone VAV no  Reheat, DX cooling coil:multi speed , Gas heating coil </t>
  </si>
  <si>
    <t>Exhaust Fan</t>
  </si>
  <si>
    <t>881 cfm with efficiency of 1</t>
  </si>
  <si>
    <t>3300 cfm with efficiency of 0.385</t>
  </si>
  <si>
    <t>2400 cfm with efficiency of 0.43</t>
  </si>
  <si>
    <t>Thermostat Setpoint (F)</t>
  </si>
  <si>
    <t>Dining Heating</t>
  </si>
  <si>
    <t>70 (setback: 60)</t>
  </si>
  <si>
    <t>Dining Cooling</t>
  </si>
  <si>
    <t>75 (setback: 86)</t>
  </si>
  <si>
    <t>75 (setback: 85)</t>
  </si>
  <si>
    <t>Kitchen Heating</t>
  </si>
  <si>
    <r>
      <t>66</t>
    </r>
    <r>
      <rPr>
        <sz val="10"/>
        <color rgb="FF000000"/>
        <rFont val="Arial"/>
        <family val="2"/>
      </rPr>
      <t xml:space="preserve"> (setback: 60)</t>
    </r>
  </si>
  <si>
    <t>Kitchen Cooling</t>
  </si>
  <si>
    <r>
      <t>79</t>
    </r>
    <r>
      <rPr>
        <sz val="10"/>
        <color rgb="FF000000"/>
        <rFont val="Arial"/>
        <family val="2"/>
      </rPr>
      <t xml:space="preserve"> (setback: 86)</t>
    </r>
  </si>
  <si>
    <t>Water Heater</t>
  </si>
  <si>
    <t>Tank Volume (gal</t>
  </si>
  <si>
    <t>Autosize (Nominal tank volume for autosizing: 39.6)
Output file :69 gal</t>
  </si>
  <si>
    <t>Peak Flow Rate (gpm)</t>
  </si>
  <si>
    <t>0.03 Lobby</t>
  </si>
  <si>
    <t>Loop Max and Min Temperature (F)</t>
  </si>
  <si>
    <r>
      <rPr>
        <sz val="10"/>
        <color rgb="FFFF0000"/>
        <rFont val="Arial"/>
        <family val="2"/>
      </rPr>
      <t>140</t>
    </r>
    <r>
      <rPr>
        <sz val="10"/>
        <color theme="1"/>
        <rFont val="Arial"/>
        <family val="2"/>
      </rPr>
      <t>, 50</t>
    </r>
  </si>
  <si>
    <r>
      <t xml:space="preserve">212, </t>
    </r>
    <r>
      <rPr>
        <sz val="10"/>
        <color rgb="FFFF0000"/>
        <rFont val="Arial"/>
        <family val="2"/>
      </rPr>
      <t>32</t>
    </r>
  </si>
  <si>
    <t>212 , 50</t>
  </si>
  <si>
    <t>Tank Max Temperature (F)</t>
  </si>
  <si>
    <t>Yealy Water Usage (gal) from the output files</t>
  </si>
  <si>
    <t>ASHRAE DOE</t>
  </si>
  <si>
    <t>Kitchen loads are included in the EnergyPlus Electric Equipment and Gas Equipment objects</t>
  </si>
  <si>
    <t>Space Type</t>
  </si>
  <si>
    <t>Space/Thermal Zone</t>
  </si>
  <si>
    <t>HVAC zone</t>
  </si>
  <si>
    <t>Schedule Category</t>
  </si>
  <si>
    <t>Conditioned (Y/N)</t>
  </si>
  <si>
    <t>Area Fraction</t>
  </si>
  <si>
    <t>Area (ft²)</t>
  </si>
  <si>
    <t>Volume (ft³)</t>
  </si>
  <si>
    <t>Multipliers</t>
  </si>
  <si>
    <t>Number of People</t>
  </si>
  <si>
    <t xml:space="preserve">People 
(Persons/1,000 ft²)
[T24, 2025,Table 120.1-A] </t>
  </si>
  <si>
    <t xml:space="preserve">
Kitchen (North) , Dining (south)</t>
  </si>
  <si>
    <t>Dining Area (Cafeteria/Fast Food)</t>
  </si>
  <si>
    <t>AHU 1</t>
  </si>
  <si>
    <t>Restaurant</t>
  </si>
  <si>
    <t>Y</t>
  </si>
  <si>
    <t>Kitchen/Food Preparation Area</t>
  </si>
  <si>
    <t>AHU 2</t>
  </si>
  <si>
    <t>Attic</t>
  </si>
  <si>
    <t>n/a</t>
  </si>
  <si>
    <t>N</t>
  </si>
  <si>
    <t>Total (3 space type)</t>
  </si>
  <si>
    <t>Total (3 Space)</t>
  </si>
  <si>
    <t>Total ( 2 HVAC Zones)</t>
  </si>
  <si>
    <t xml:space="preserve"> Total (2 category)</t>
  </si>
  <si>
    <t xml:space="preserve"> Total (2 Conditioned zones)</t>
  </si>
  <si>
    <t>Element</t>
  </si>
  <si>
    <t xml:space="preserve"> Assembly Type</t>
  </si>
  <si>
    <t>Construction</t>
  </si>
  <si>
    <t>Thermal properties</t>
  </si>
  <si>
    <t>Vintage</t>
  </si>
  <si>
    <t>Selected T24</t>
  </si>
  <si>
    <t>Note</t>
  </si>
  <si>
    <t>CZ1</t>
  </si>
  <si>
    <t>CZ2</t>
  </si>
  <si>
    <t>CZ3</t>
  </si>
  <si>
    <t>CZ4</t>
  </si>
  <si>
    <t>CZ5</t>
  </si>
  <si>
    <t>CZ6</t>
  </si>
  <si>
    <t>CZ7</t>
  </si>
  <si>
    <t>CZ8</t>
  </si>
  <si>
    <t>CZ9</t>
  </si>
  <si>
    <t>CZ10</t>
  </si>
  <si>
    <t>CZ11</t>
  </si>
  <si>
    <t>CZ12</t>
  </si>
  <si>
    <t>CZ13</t>
  </si>
  <si>
    <t>CZ14</t>
  </si>
  <si>
    <t>CZ15</t>
  </si>
  <si>
    <t>CZ16</t>
  </si>
  <si>
    <t xml:space="preserve">External Wall </t>
  </si>
  <si>
    <t xml:space="preserve">ExtWall_WoodFramed_NonRes </t>
  </si>
  <si>
    <t>Stucco + insulation + wood framing + gypsum board</t>
  </si>
  <si>
    <t>U-factor IP</t>
  </si>
  <si>
    <t>Pre 1978</t>
  </si>
  <si>
    <t>ASHRAE 90.1, 2022 Table A3.4.3.1, 3.5", R-0</t>
  </si>
  <si>
    <t>1978-1997</t>
  </si>
  <si>
    <t xml:space="preserve">Copied from low-rise office alternative table: Package A with heat capacity of 0.0-3.99 (Btu/F-ft²) </t>
  </si>
  <si>
    <t>1998-2007</t>
  </si>
  <si>
    <t xml:space="preserve"> Table 1-H</t>
  </si>
  <si>
    <t>2008-2018</t>
  </si>
  <si>
    <t>Table 140.3-B</t>
  </si>
  <si>
    <t>2019+</t>
  </si>
  <si>
    <t>Ceiling/Roof</t>
  </si>
  <si>
    <t>AtticFloor Reversed</t>
  </si>
  <si>
    <t>Attic roof (no insulation): asphalt shingles + gypsum board
 Ceiling (wood-joist): insulation + gypsum board</t>
  </si>
  <si>
    <t>Considering 30 years for roof/ insulation replacement.</t>
  </si>
  <si>
    <t>Table 1-H</t>
  </si>
  <si>
    <t>Windows</t>
  </si>
  <si>
    <t>FixedWindow_NonRes</t>
  </si>
  <si>
    <t xml:space="preserve">Single Pane (CBECS 2018, ~ 30 % of windows of Restaurant built before 2000 are single pane) </t>
  </si>
  <si>
    <t>ASHRAE Handbook of Fundamentals for single pane &amp; T24 2013 for double pane (30%-70%)</t>
  </si>
  <si>
    <t>These vintages have better performance because of partial retrofit</t>
  </si>
  <si>
    <t>Double pane</t>
  </si>
  <si>
    <t xml:space="preserve">Table 1-H </t>
  </si>
  <si>
    <t xml:space="preserve">Table 140.3-B </t>
  </si>
  <si>
    <t>SHGC</t>
  </si>
  <si>
    <t>Table 1-H (Non North, 10-20% total WWR)</t>
  </si>
  <si>
    <t>Infiltration</t>
  </si>
  <si>
    <t xml:space="preserve">I_75 (cfm/ft2)
6-sdied Infiltration rate @ 75 pa </t>
  </si>
  <si>
    <t>Source</t>
  </si>
  <si>
    <t xml:space="preserve"> I-design (cfm/ft²) 
(4-sided Infiltration rate at normal pressure) 
(Design flow rate approach and Flow/Exterior Wall Area calculation method) </t>
  </si>
  <si>
    <t>2022 CASE report (Table 38)</t>
  </si>
  <si>
    <t>2022 CASE report (Table 38) &amp;
T24, 2008-2016 (Table 140.3-B)</t>
  </si>
  <si>
    <t>2022 CASE report (Table 38) &amp;  
T24, 2025 (Table 140.3-B)</t>
  </si>
  <si>
    <t>Source:  T24 air barrier requirements (all editions) , the standardized infiltration rate reported in the 2022 CASE report, and Dodge 2023 data</t>
  </si>
  <si>
    <t>Infiltration_rate_report_14May2025-Short-Version.docx</t>
  </si>
  <si>
    <t>T24, 1986</t>
  </si>
  <si>
    <t>For  NEW NONRESIDENTIAL BUILDINGS OF OCCUPANCIES A, 5, E AND H:</t>
  </si>
  <si>
    <t>HDD for each CZ in CA</t>
  </si>
  <si>
    <t>&lt;3500</t>
  </si>
  <si>
    <t>weight of wall</t>
  </si>
  <si>
    <t xml:space="preserve"> &lt;10 lb/ft²</t>
  </si>
  <si>
    <t>TD eq  (&lt;10 lb/ft²)</t>
  </si>
  <si>
    <t>U wall  base on HDD</t>
  </si>
  <si>
    <t>MCF (&lt;10 lb/ft²)</t>
  </si>
  <si>
    <t>U wall  base on CDD</t>
  </si>
  <si>
    <t>Aow (ft²)=</t>
  </si>
  <si>
    <t>Awall (ft²)</t>
  </si>
  <si>
    <t>U wall (Btu/hr-ft²-F)</t>
  </si>
  <si>
    <t>Awindows(ft²) ~</t>
  </si>
  <si>
    <t>Min OTTV</t>
  </si>
  <si>
    <t>Frame Fig 2-53E</t>
  </si>
  <si>
    <t>Min Uow (HDD&lt; 3500)</t>
  </si>
  <si>
    <t>Frame Fig 2-53B</t>
  </si>
  <si>
    <t xml:space="preserve">Heating </t>
  </si>
  <si>
    <t>Cooling</t>
  </si>
  <si>
    <t>Air Distribution</t>
  </si>
  <si>
    <t>Other Systems</t>
  </si>
  <si>
    <t xml:space="preserve">Existing  </t>
  </si>
  <si>
    <t>Gas Furnace (PSZAC)</t>
  </si>
  <si>
    <t>DX Coil (PSZAC)</t>
  </si>
  <si>
    <t>CAV (PSZAC)</t>
  </si>
  <si>
    <t>Economizer for after 2008</t>
  </si>
  <si>
    <t>CEUS 2022 + Engineering Judgement</t>
  </si>
  <si>
    <t>Makeup Air Unit (Combo with RTU) to supply make-up air exceeding transfer air from dining space (can be included in system13b)</t>
  </si>
  <si>
    <t>New Construction</t>
  </si>
  <si>
    <t>Economizer</t>
  </si>
  <si>
    <t>T24, 2025</t>
  </si>
  <si>
    <t>Deman control ventilation</t>
  </si>
  <si>
    <t>HR-Makeup Air Unit (systems that integrate make-up air and heat recovery functions) (can be included in system13b)</t>
  </si>
  <si>
    <r>
      <t>Efficiency of HVAC system</t>
    </r>
    <r>
      <rPr>
        <sz val="10"/>
        <color theme="0"/>
        <rFont val="Arial"/>
        <family val="2"/>
      </rPr>
      <t xml:space="preserve">
 (Efficiency is capacity-dependent. The following Table provides a general estimate of system efficiency based on what we saw in the existing prototype runs, or assuming cooling load based on rule of thumb)</t>
    </r>
  </si>
  <si>
    <t>Upgrade/Installed year</t>
  </si>
  <si>
    <t xml:space="preserve"> Gas Furnace</t>
  </si>
  <si>
    <t>Dining DX cooling 
(&lt;65,000 Btu/h)</t>
  </si>
  <si>
    <t>Kitchen DX cooling 
(&gt;=65,000 and &lt; 135,000 Btu/h )</t>
  </si>
  <si>
    <t xml:space="preserve">Note </t>
  </si>
  <si>
    <t xml:space="preserve"> Efficiency 80%</t>
  </si>
  <si>
    <t xml:space="preserve"> SEER 13 </t>
  </si>
  <si>
    <t>EER 10.3</t>
  </si>
  <si>
    <t xml:space="preserve">System &lt;65,000: 10 CFR, 2009 (Vol. 74, No. 54 , page 12074)
system &gt;65,000: T24, 2008, Table 112-A </t>
  </si>
  <si>
    <r>
      <t xml:space="preserve">Econ Max Position=0.9.
</t>
    </r>
    <r>
      <rPr>
        <sz val="9"/>
        <rFont val="Arial"/>
        <family val="2"/>
      </rPr>
      <t>*Econ Max Position is set to below 1 to approximate effects of not having fault detection and diagnostics (FDD) requirements, which began in 2013. it can be modeled in E+ either by:
- Reducing Maximum Outdoor Air Flow Rate in Controller:OutdoorAir.
- Or using FaultModel objects to simulate pre-2013 “no FDD” conditions</t>
    </r>
  </si>
  <si>
    <t>SEER 13</t>
  </si>
  <si>
    <t>EER 11.2</t>
  </si>
  <si>
    <t xml:space="preserve">System &lt;65,000: 10 CFR, 2013, Table 1 TO § 431.97 
System &gt;65,000:  T24, 2013, Table 110.2-A </t>
  </si>
  <si>
    <t>Econ Max Position=0.9</t>
  </si>
  <si>
    <t xml:space="preserve">SEER2 13.4 </t>
  </si>
  <si>
    <t>System &lt;65,000: 10 CFR, 2024 ,Table 19 TO § 431.97(h)
System &gt;65,000: T24, 2025, Table 110.2-A</t>
  </si>
  <si>
    <t>- Econ Max Position=1
- Deduct 0.2 from the required EERs and IEERs for units with a heating section other than electric resistance heat.</t>
  </si>
  <si>
    <t>Fan Power</t>
  </si>
  <si>
    <t>Approach</t>
  </si>
  <si>
    <t>System</t>
  </si>
  <si>
    <t>Total Static Pressure (TSP)
(in w.c.)
[PNNL 20405, 2010, Table 5.11]</t>
  </si>
  <si>
    <t>Fan Efficiency
[ACM 2025]</t>
  </si>
  <si>
    <t>Fan Motor and Drive Efficiency 
[ACM 2025, Table 13]</t>
  </si>
  <si>
    <t>W/cfm
[ACM 2025, Table 14 and 15]</t>
  </si>
  <si>
    <t>Data Source</t>
  </si>
  <si>
    <t>Existing</t>
  </si>
  <si>
    <t>PNNL TSP</t>
  </si>
  <si>
    <t>CAV Kitchen (system &lt;7,437 cfm)</t>
  </si>
  <si>
    <t>~0.9 (The full-load efficiency of the motor serving the fan- will be determined based on ACM 2025, Table 13)</t>
  </si>
  <si>
    <t>ACM 2025, PNNL 20405, 2010</t>
  </si>
  <si>
    <t>CAV Dining (system &lt;7,437 cfm)</t>
  </si>
  <si>
    <t>Brake horse power (bhp)=(Supply cfm*TSP in w.c.)/(6356*Fan efficiency)</t>
  </si>
  <si>
    <t>Fan power (w/cfm) = bhp/motor and drive efficiency *746</t>
  </si>
  <si>
    <t>ACM 2025</t>
  </si>
  <si>
    <t>CAV Kitchen (system &lt;5000 cfm)</t>
  </si>
  <si>
    <t>0.802 (SZAC system &lt;5,000 cfm )</t>
  </si>
  <si>
    <t>CAV Dining (system &lt;5000 cfm)</t>
  </si>
  <si>
    <t>* 0.9 is an average fan efficiency according to ACM 2025, Table 13</t>
  </si>
  <si>
    <t>Fan total eff (E+ input) = 0.65 x Motor_eff</t>
  </si>
  <si>
    <t>TSP (E+ input) in w.c. = Motor_eff/746 x (6356 x Fan_eff) x W/cfm</t>
  </si>
  <si>
    <t>Fan_eff=0.65</t>
  </si>
  <si>
    <t>CEUS 2022:</t>
  </si>
  <si>
    <t xml:space="preserve">Water Heater </t>
  </si>
  <si>
    <t>Floorspace Heated</t>
  </si>
  <si>
    <t>Primary Heating
The default is the floorspace method unless otherwise specified</t>
  </si>
  <si>
    <t>Fuel Type</t>
  </si>
  <si>
    <t>Floorspace Cooled</t>
  </si>
  <si>
    <t>Primary Cooling
The default is the floorspace method unless otherwise specified</t>
  </si>
  <si>
    <t xml:space="preserve">Primary Air Dis 
The default is the floorspace method unless otherwise specified </t>
  </si>
  <si>
    <t>Package System / Heat Pump (83.0%)</t>
  </si>
  <si>
    <t>(65 % Gas,  34% Elec)</t>
  </si>
  <si>
    <t>Package System / Heat Pump (83.1%)</t>
  </si>
  <si>
    <t>Single Duct CAV (95.0%)</t>
  </si>
  <si>
    <t>(Gas 78%, 18% Elec)</t>
  </si>
  <si>
    <t>System13b</t>
  </si>
  <si>
    <t>ACM 2025, Section: 5.1.3 :  System 13b – PKITCHMAU serving the restaurant commercial kitchen zone</t>
  </si>
  <si>
    <t>ACM 2025,</t>
  </si>
  <si>
    <t>T24 2019, same as 90.1: </t>
  </si>
  <si>
    <t>Setpoint</t>
  </si>
  <si>
    <t xml:space="preserve"> Heating Setpoint (F)</t>
  </si>
  <si>
    <t>T24 2022 - Appendix 5.4B</t>
  </si>
  <si>
    <t xml:space="preserve"> Heating Setback (F)</t>
  </si>
  <si>
    <t xml:space="preserve"> Cooling Setpoint (F)</t>
  </si>
  <si>
    <t xml:space="preserve"> Cooling Setback (F)</t>
  </si>
  <si>
    <t>PNNL 09.1, 2022 Restaurant prototype</t>
  </si>
  <si>
    <t>PNNL's comfort range in kitchen is 4 F wider : 66 -79 F (with Heating setback of 60 F and Cooling setback of 86 F)</t>
  </si>
  <si>
    <t>CPUC has the same setpoint and setback as CEC</t>
  </si>
  <si>
    <t>Floor Area (ft²)</t>
  </si>
  <si>
    <t>cfm/person
[T24, 2025, Equation 120.1-F and Table 120.1-A]</t>
  </si>
  <si>
    <t>cfm/ft²  
[T24, 2025, Equation 120.1-F and Table 120.1-A]</t>
  </si>
  <si>
    <t>Required Exhaust Rate
[T24, 2025, Table 120.1-B – minimum exhaust rates]</t>
  </si>
  <si>
    <t>Total cfm 
Driven by People</t>
  </si>
  <si>
    <t>Total cfm 
Driven by Area</t>
  </si>
  <si>
    <t>Total cfm 
Driven by Exhaust</t>
  </si>
  <si>
    <t>Total cfm</t>
  </si>
  <si>
    <t>2 restroom, each 25/50 cfm pr unit</t>
  </si>
  <si>
    <t>0.7 cfm/ft2</t>
  </si>
  <si>
    <t>Fine storage is defined for normal inventory that doesn't require an extra exhaust rate based on the space functions  in T24, Part6, 2025, Table 120.1 B.</t>
  </si>
  <si>
    <t>Exhaust hood</t>
  </si>
  <si>
    <t xml:space="preserve">Type of Hood </t>
  </si>
  <si>
    <t>Max Exhaust Flow Rate (cfm/ft)
[T24, 2025, Table 140.9-C]</t>
  </si>
  <si>
    <t xml:space="preserve">Hood Length (ft) * 
[CKV, 2004] &amp; </t>
  </si>
  <si>
    <t>Hood Exhaust Rate (cfm)</t>
  </si>
  <si>
    <t>Type I , wall-mounted canopy, medium duty hood</t>
  </si>
  <si>
    <t>Efficiency of exhaust fan is 50% (according to ACM, 2025,section 5.7.3)</t>
  </si>
  <si>
    <t>Quick Service Restaurant Hood Appliance</t>
  </si>
  <si>
    <t>Appliance</t>
  </si>
  <si>
    <t>Length  (ft)</t>
  </si>
  <si>
    <t xml:space="preserve">Two Fryers side </t>
  </si>
  <si>
    <t>CKV Design Guide, 2004</t>
  </si>
  <si>
    <t>Fryer drip station (doesn't generate heat or grease but still need to be covered)</t>
  </si>
  <si>
    <t>Griddle</t>
  </si>
  <si>
    <t>Convection oven</t>
  </si>
  <si>
    <t>Charbroiler</t>
  </si>
  <si>
    <t>Charbroiler is common in fast food with burgers in the menu (e.g., KFC). So, we've decide to add this appliance to the above mentioned ones</t>
  </si>
  <si>
    <t>Total cooking line length (ft)</t>
  </si>
  <si>
    <t>Hood length (ft) (+1 ft buffer)</t>
  </si>
  <si>
    <t>T24, 2025:</t>
  </si>
  <si>
    <t>ACM 2025, 5.7.3: EXHAUST FAN CONTROL METHOD</t>
  </si>
  <si>
    <t>202 Commercial Kitchen Design Guide by SCE</t>
  </si>
  <si>
    <t>CKV Design Guide</t>
  </si>
  <si>
    <t xml:space="preserve">Kitchen photos from google browsing </t>
  </si>
  <si>
    <t>WH Type</t>
  </si>
  <si>
    <t xml:space="preserve"> Efficiency</t>
  </si>
  <si>
    <t>Tank Volume (gal)</t>
  </si>
  <si>
    <t>Tank Loss</t>
  </si>
  <si>
    <t>Gas</t>
  </si>
  <si>
    <t>Peak Hot Water Consumption</t>
  </si>
  <si>
    <t>Space Name</t>
  </si>
  <si>
    <t>Baseline WH Type 
[T24, 2022, Appendix 5.4A , sheet: "2022 SpaceFuncData-Input"]</t>
  </si>
  <si>
    <t>Total Area (ft²)</t>
  </si>
  <si>
    <t>Hot Water Usage Specification
(gal/hr per person)  
[T24, 2022, Appendix 5.4A , sheet: "2022 SpaceFuncData-Input"]</t>
  </si>
  <si>
    <t>Peak Hot Water Usage
(gal/hr)</t>
  </si>
  <si>
    <t>Peak Hot Water Usage
(gal/min)</t>
  </si>
  <si>
    <t>Water Heater Capacity, Tank Capacity, and Tank Loss*</t>
  </si>
  <si>
    <t>Heat Output (Btu/hr)</t>
  </si>
  <si>
    <t xml:space="preserve">WH Capacity (Btu/hr)
</t>
  </si>
  <si>
    <t>Required Energy Input (Btu/hr)</t>
  </si>
  <si>
    <t>Storage Volume (gal)</t>
  </si>
  <si>
    <t xml:space="preserve">Standby Loss </t>
  </si>
  <si>
    <t>Off/On Cycle Loss Coefficient to Ambient Temperature (Btu/h-F)</t>
  </si>
  <si>
    <t>Gas Storage WH</t>
  </si>
  <si>
    <t>Btu/hr</t>
  </si>
  <si>
    <t xml:space="preserve">Standby loss equation: Title 20, §1605.1 Table F-4 
WH capacity equation: ACM, 2025, 5.9.2: Rated capacity section)
</t>
  </si>
  <si>
    <t>*Path 2 for calculation of WH capacity and tank loss and off/on cycle loss (Occupancy based)</t>
  </si>
  <si>
    <t>Design supply temperature (F)</t>
  </si>
  <si>
    <t>Ref: T24 2022 - Appendix 5.4B</t>
  </si>
  <si>
    <t>Cold Water supply temperature (F)</t>
  </si>
  <si>
    <t>Ref: ACM, 2025, 5.9.2: Rated capacity section</t>
  </si>
  <si>
    <t>WH system factor</t>
  </si>
  <si>
    <t>Reheat multiplier</t>
  </si>
  <si>
    <t xml:space="preserve">* The 0.40 multiplier is a storage sizing factor used to account for the fact that the water heater doesn't need to store the full peak hour demand—it can reheat water during that time. This factor assumes that the heater will recover part of the hot water used during the peak hour, so only 40% of the peak hour demand needs to be stored at any given moment. </t>
  </si>
  <si>
    <t>Path 1 for calculation of WH capacity and tank loss and off/on cycle loss (Fixture based)</t>
  </si>
  <si>
    <t>Water Heater Capacity, Tank Capacity, and Tank Loss</t>
  </si>
  <si>
    <t xml:space="preserve"> Fixture </t>
  </si>
  <si>
    <t>Tank Recovery Rate (gal/h)</t>
  </si>
  <si>
    <t xml:space="preserve">Fixture Count </t>
  </si>
  <si>
    <t>Storage Heater Min Recovery Rate (gal/hr)</t>
  </si>
  <si>
    <t>Room sinks</t>
  </si>
  <si>
    <t>Design Guide: Advanced Water Heating for Foodservice (2022) , Table 6 and 7: Small Quick Restaurant Kitchen</t>
  </si>
  <si>
    <t>Hand sinks</t>
  </si>
  <si>
    <t>3-Compartment sinks</t>
  </si>
  <si>
    <t>Mop sink</t>
  </si>
  <si>
    <t>Utility or pre-soak sinks</t>
  </si>
  <si>
    <t>Minimum Recovery Rate (gal/h)</t>
  </si>
  <si>
    <t>Design Guide: Advanced Water Heating for Foodservice, 2022, Table 8]
*Minimum recovery rate discount factor of 20% for using single service utensils.</t>
  </si>
  <si>
    <t>Minimum Input Rate (Btu/h)</t>
  </si>
  <si>
    <t>Standby Loss (Btu/hr)</t>
  </si>
  <si>
    <t>Title 20, §1605.1 Table F-4  (Standby loss equation: )</t>
  </si>
  <si>
    <t>**For Gas Water Heater: UA(Btu/h-°F)​=Q˙​SL​ (Btu/h)/ΔT (∘F)​</t>
  </si>
  <si>
    <t>Ambient temp</t>
  </si>
  <si>
    <t>Delta T</t>
  </si>
  <si>
    <t>** For Electric Water Heater: UA(Btu/h-°F)​= 0.0834 *SL​ (%/hr)*V gal</t>
  </si>
  <si>
    <t xml:space="preserve">New Construction </t>
  </si>
  <si>
    <t>LPD (W/ft²)</t>
  </si>
  <si>
    <t>Additional LPD for Portable Lighting (W/ft²)</t>
  </si>
  <si>
    <t xml:space="preserve">LPD (W/ft²) </t>
  </si>
  <si>
    <t>0.25 (decorative/Display)</t>
  </si>
  <si>
    <t xml:space="preserve">T24, 2025, Table 140.6-C
(Area category method) </t>
  </si>
  <si>
    <t>0.5 (Ornamental)</t>
  </si>
  <si>
    <t>T24, 2016, Table 140.6-C
(Area category method) 
LPD of "All other spaces" is considered for storage space</t>
  </si>
  <si>
    <t>0.3 (Ornamental)</t>
  </si>
  <si>
    <r>
      <t xml:space="preserve">T24, </t>
    </r>
    <r>
      <rPr>
        <sz val="10"/>
        <color rgb="FFFF0000"/>
        <rFont val="Arial"/>
        <family val="2"/>
      </rPr>
      <t>2019</t>
    </r>
    <r>
      <rPr>
        <sz val="10"/>
        <color theme="0" tint="-0.34998626667073579"/>
        <rFont val="Arial"/>
        <family val="2"/>
      </rPr>
      <t>, Table 140.6-C
(Area category method) 
LPD of "All other spaces" is considered for storage space</t>
    </r>
  </si>
  <si>
    <t>*ComStock</t>
  </si>
  <si>
    <t xml:space="preserve">Existing </t>
  </si>
  <si>
    <t>Whole Building</t>
  </si>
  <si>
    <t>All other building</t>
  </si>
  <si>
    <t>T24,  2019, Table 140.6 B</t>
  </si>
  <si>
    <t xml:space="preserve">Area Category </t>
  </si>
  <si>
    <t>T24, 2019, Table 140.6-C</t>
  </si>
  <si>
    <t>T24,  2016, Table 140.6 B</t>
  </si>
  <si>
    <t>ZONE1 OFFICE</t>
  </si>
  <si>
    <t>T24,  2016, Table 140.6-C</t>
  </si>
  <si>
    <t>ZONE2 FINE STORAGE</t>
  </si>
  <si>
    <t>ZONE3 BULK STORAGE</t>
  </si>
  <si>
    <t>T24, 2013, Table 140.6 B</t>
  </si>
  <si>
    <t>T24, 2013, Table 140.6-C</t>
  </si>
  <si>
    <t>Motion Controlled Luminaires (W)</t>
  </si>
  <si>
    <t>Non-motion Controlled Luminaires (W)</t>
  </si>
  <si>
    <t>Total (W)</t>
  </si>
  <si>
    <t>T24, 2022</t>
  </si>
  <si>
    <t xml:space="preserve">Exterior Lighting </t>
  </si>
  <si>
    <t>Items (Assume LZ2)</t>
  </si>
  <si>
    <t>Assumptions
[2019 Outdoor Lighting CASE Report &amp; PNNL 90.1-2010 TSD]</t>
  </si>
  <si>
    <t>Unit</t>
  </si>
  <si>
    <t>Lighting Power Allowance 
[T24, 2025, Table 140.7-A &amp; 140.7-B]</t>
  </si>
  <si>
    <t>Exterior Lighting Power (W)</t>
  </si>
  <si>
    <t>IWA (Initial Wattage Allowance)</t>
  </si>
  <si>
    <t>(W)</t>
  </si>
  <si>
    <t>Parking area</t>
  </si>
  <si>
    <t xml:space="preserve"> 400 ft² for every parking space 
1 parking space per 250 ft² of gross building area </t>
  </si>
  <si>
    <t>(ft²)</t>
  </si>
  <si>
    <t>(W/ft²)</t>
  </si>
  <si>
    <t>Building Entrance</t>
  </si>
  <si>
    <t>2 building entrance (1 per 10,000 ft² footprint)</t>
  </si>
  <si>
    <t>(count)</t>
  </si>
  <si>
    <t>(W/ea)</t>
  </si>
  <si>
    <t>Hardscape Ornamental Light</t>
  </si>
  <si>
    <t>0.1 ft² per 1 ft² of gross building area for hardscape ornamental light</t>
  </si>
  <si>
    <t>Building façade</t>
  </si>
  <si>
    <t>0.1 W per 1 ft² of facade area 
Façade Area = Perimeter × 0.5 × 10 ft (10 ft is the building height ) * 
The 0.5 factor assumes that only half of the perimeter walls are lit.
-Formula ia developed based on the 2019 Outdoor Lighting CASE report</t>
  </si>
  <si>
    <t>Drive up windows</t>
  </si>
  <si>
    <t>1 per 1500 ft² of gross building area</t>
  </si>
  <si>
    <t>Outdoor dining</t>
  </si>
  <si>
    <t>1 ft² per 5 ft² of gross building area</t>
  </si>
  <si>
    <t>Motion controlled Luminaires</t>
  </si>
  <si>
    <t>Non-motion-controlled Luminaires</t>
  </si>
  <si>
    <t>TOTAL</t>
  </si>
  <si>
    <t>Perimeter (ft)</t>
  </si>
  <si>
    <t>Total floor area (ft²)</t>
  </si>
  <si>
    <t>Floors</t>
  </si>
  <si>
    <t>T24, part6, 2025, 130.2(c)3</t>
  </si>
  <si>
    <t>Title 24, 2025</t>
  </si>
  <si>
    <t xml:space="preserve">Plug Load Power Density (W/ft²) </t>
  </si>
  <si>
    <t>ReachIn Refrigerator and ReachInFreezer Power (W) - 24/7</t>
  </si>
  <si>
    <t>Refrigerator Power Density (W/ft²)</t>
  </si>
  <si>
    <t>Gas Power Density (Btu/hr-ft²)</t>
  </si>
  <si>
    <t xml:space="preserve"> Others inputs: T24 2025 - Appendix 5.4A: "2022 SpaceFuncData-Input" </t>
  </si>
  <si>
    <t>- ReachIn Refrigerator and ReachInFreezer load :
[PNNL ASHRAE 90.1 2022 Fast Food prototype]
- Other inputs: 
T24 2025 - Appendix 5.4A: "2022 SpaceFuncData-Input"
Plug load density is confirmed by the findings Plug load and schedules project with CEC, 2025</t>
  </si>
  <si>
    <t>*ReachIn Refrigerator and ReachInFreezer Power is based on PNNL model. It doesn’t exist in the CEC prototype model.</t>
  </si>
  <si>
    <t>* Gas load is very low compared to PNNL model (237.4 Btu/hr-ft2 for Kitchen)</t>
  </si>
  <si>
    <t xml:space="preserve">Refrigerator load will be simulated as equipment load </t>
  </si>
  <si>
    <t>Existing Dataset</t>
  </si>
  <si>
    <t>FullServiceRestaurant</t>
  </si>
  <si>
    <t>QuickServiceRestaurant</t>
  </si>
  <si>
    <r>
      <rPr>
        <b/>
        <sz val="10"/>
        <color theme="1"/>
        <rFont val="Arial"/>
        <family val="2"/>
      </rPr>
      <t>ComStock</t>
    </r>
    <r>
      <rPr>
        <sz val="10"/>
        <color theme="1"/>
        <rFont val="Arial"/>
        <family val="2"/>
      </rPr>
      <t xml:space="preserve"> (electricity intensity per sf)</t>
    </r>
  </si>
  <si>
    <t>Existing prototypes</t>
  </si>
  <si>
    <t>Model input</t>
  </si>
  <si>
    <t>Electric Equipment (W/ft² )</t>
  </si>
  <si>
    <r>
      <t xml:space="preserve">Dining: </t>
    </r>
    <r>
      <rPr>
        <sz val="10"/>
        <color rgb="FFC00000"/>
        <rFont val="Arial"/>
        <family val="2"/>
      </rPr>
      <t>10.3</t>
    </r>
    <r>
      <rPr>
        <sz val="10"/>
        <color theme="1"/>
        <rFont val="Arial"/>
        <family val="2"/>
      </rPr>
      <t xml:space="preserve"> receptacle</t>
    </r>
  </si>
  <si>
    <t>Dining: 0.5 receptacle &amp; 0.25 refrigerator</t>
  </si>
  <si>
    <t>Dining: 0.5 &amp; 0.25</t>
  </si>
  <si>
    <r>
      <t xml:space="preserve">Kitchen: </t>
    </r>
    <r>
      <rPr>
        <sz val="10"/>
        <color rgb="FFC00000"/>
        <rFont val="Arial"/>
        <family val="2"/>
      </rPr>
      <t>23.8</t>
    </r>
    <r>
      <rPr>
        <sz val="10"/>
        <color theme="1"/>
        <rFont val="Arial"/>
        <family val="2"/>
      </rPr>
      <t xml:space="preserve">  receptacle &amp; 
0.5 ReachInRerigerator and ReachInFreezer  (always ON) </t>
    </r>
  </si>
  <si>
    <t xml:space="preserve">Kitchen: 1.5 receptacle &amp; 1.12  refrigerator </t>
  </si>
  <si>
    <t xml:space="preserve">Kitchen: 1.5 &amp; 1.12 </t>
  </si>
  <si>
    <t xml:space="preserve">Lobby: 0.5 </t>
  </si>
  <si>
    <t>Refrigerator Cases input power (W/ft²)</t>
  </si>
  <si>
    <t>Refrigerator (object)</t>
  </si>
  <si>
    <t>2 Case refrigerator : 716 and 763 Btu/hr-ft for 8 and 10 ft cases  (always ON)</t>
  </si>
  <si>
    <t xml:space="preserve">follow the CEC approach and simulated the refrigerator loads as electric equipment load </t>
  </si>
  <si>
    <t>2.5 COP for design compressor rack</t>
  </si>
  <si>
    <t>1126 Btu/h for fan power of design compressor (for each of the two racks)</t>
  </si>
  <si>
    <t xml:space="preserve">HTML output </t>
  </si>
  <si>
    <t>Total electricity of interior equipment (kWh)</t>
  </si>
  <si>
    <t>Refrigeration load (kWh)</t>
  </si>
  <si>
    <t>3 times greater than CEC</t>
  </si>
  <si>
    <t>Schedules</t>
  </si>
  <si>
    <t>Always 1</t>
  </si>
  <si>
    <t>Always 0.9</t>
  </si>
  <si>
    <t>EER</t>
  </si>
  <si>
    <r>
      <t>237.4</t>
    </r>
    <r>
      <rPr>
        <sz val="10"/>
        <color rgb="FF000000"/>
        <rFont val="Arial"/>
        <family val="2"/>
      </rPr>
      <t xml:space="preserve"> Kitchen (296,748 Btu/h)</t>
    </r>
  </si>
  <si>
    <t>32.4  Kitchen</t>
  </si>
  <si>
    <t xml:space="preserve">17.5  Kitchen </t>
  </si>
  <si>
    <t>HVAC  Operating Hour</t>
  </si>
  <si>
    <t>Period</t>
  </si>
  <si>
    <t>Hour</t>
  </si>
  <si>
    <t>Weekdays Multiplier</t>
  </si>
  <si>
    <t>Saturday</t>
  </si>
  <si>
    <t>Sunday</t>
  </si>
  <si>
    <t>12:00 am - 6:00 am</t>
  </si>
  <si>
    <t>6:00 am -7:00 am</t>
  </si>
  <si>
    <t>20% capcaity</t>
  </si>
  <si>
    <t>7:00 am - 8:00 am</t>
  </si>
  <si>
    <t>70% Capacity</t>
  </si>
  <si>
    <t xml:space="preserve">8:00 am - 17:00 pm </t>
  </si>
  <si>
    <t>Full capacity</t>
  </si>
  <si>
    <t>17:00 pm - 18:00 pm</t>
  </si>
  <si>
    <t>18:00 pm - 19:00 pm</t>
  </si>
  <si>
    <t>50% capacity</t>
  </si>
  <si>
    <t>19:00 pm - 20:00 pm</t>
  </si>
  <si>
    <t>20:00 pm - 22:00 pm</t>
  </si>
  <si>
    <t>22:00 pm - 12:00 am</t>
  </si>
  <si>
    <t>CEUS 2022 data</t>
  </si>
  <si>
    <t>Total Weighted Average Annual Operating Hours</t>
  </si>
  <si>
    <t>Office, Small</t>
  </si>
  <si>
    <t>Working day</t>
  </si>
  <si>
    <t xml:space="preserve"> Weighted Average Operating Hours Per Day </t>
  </si>
  <si>
    <t>Weighted average operating hours  per working day (assuming zeo load for weekends)</t>
  </si>
  <si>
    <t>Operating Hours Per Day (in 4-hrs bin) By Planning Area &amp; Forecast Zone</t>
  </si>
  <si>
    <t>Calculation Method</t>
  </si>
  <si>
    <t>Statewide/  Utility/ FCZ</t>
  </si>
  <si>
    <t>0&lt; X &lt;=4</t>
  </si>
  <si>
    <t>4&lt; X &lt;=8</t>
  </si>
  <si>
    <t>8&lt; X &lt;=12</t>
  </si>
  <si>
    <t>12&lt; X &lt;=16</t>
  </si>
  <si>
    <t>16&lt; X &lt;=20</t>
  </si>
  <si>
    <t>20&lt;= X &lt;24</t>
  </si>
  <si>
    <t>24 Hrs/Day</t>
  </si>
  <si>
    <t>Not Available</t>
  </si>
  <si>
    <r>
      <rPr>
        <b/>
        <sz val="14"/>
        <color rgb="FF0070C0"/>
        <rFont val="Calibri"/>
        <family val="2"/>
        <scheme val="minor"/>
      </rPr>
      <t xml:space="preserve">←  </t>
    </r>
    <r>
      <rPr>
        <b/>
        <sz val="11"/>
        <color rgb="FF0070C0"/>
        <rFont val="Calibri"/>
        <family val="2"/>
        <scheme val="minor"/>
      </rPr>
      <t xml:space="preserve"> Operating Hours Per Day</t>
    </r>
  </si>
  <si>
    <t>Floorspace-Based</t>
  </si>
  <si>
    <t>Statewide</t>
  </si>
  <si>
    <t>Annual Operating Hours By Planning Area &amp; Forecast Zone</t>
  </si>
  <si>
    <t>&lt;=500 Hrs</t>
  </si>
  <si>
    <t>500 &lt; Hrs &lt;=1000</t>
  </si>
  <si>
    <t>1000 &lt; Hrs &lt;=1500</t>
  </si>
  <si>
    <t>1500 &lt; Hrs &lt;=2000</t>
  </si>
  <si>
    <t>2000 &lt; Hrs &lt;=2500</t>
  </si>
  <si>
    <t>2500 &lt; Hrs &lt;=3000</t>
  </si>
  <si>
    <t>3000 &lt; Hrs &lt;=3500</t>
  </si>
  <si>
    <t>3500 &lt; Hrs &lt;=4000</t>
  </si>
  <si>
    <t>4000 &lt; Hrs &lt;=4500</t>
  </si>
  <si>
    <t>4500 &lt; Hrs &lt;=5000</t>
  </si>
  <si>
    <t>5000 &lt; Hrs &lt;=5500</t>
  </si>
  <si>
    <t>5500 &lt; Hrs &lt;=6000</t>
  </si>
  <si>
    <t>6500 &lt; Hrs &lt;=7000</t>
  </si>
  <si>
    <t>7000 &lt; Hrs &lt;=7000</t>
  </si>
  <si>
    <t>7500 &lt; Hrs &lt;=8000</t>
  </si>
  <si>
    <t>8000&lt; Hrs &lt;=8500</t>
  </si>
  <si>
    <t>8001 &lt; Hrs &lt;=8500</t>
  </si>
  <si>
    <t xml:space="preserve"> 8500 &lt; Hrs &lt;8760</t>
  </si>
  <si>
    <t>8760 Hours</t>
  </si>
  <si>
    <t xml:space="preserve">←   Annual Operating Hours </t>
  </si>
  <si>
    <t>Occupnacy Schedules (existing prototypes extracted from the idf files (presented below)</t>
  </si>
  <si>
    <t>PNNL</t>
  </si>
  <si>
    <t>DEER</t>
  </si>
  <si>
    <t>CEC</t>
  </si>
  <si>
    <t>m2/person</t>
  </si>
  <si>
    <t>Person/m2: 0.0538195521</t>
  </si>
  <si>
    <t>Person/m2 :0.0538195521</t>
  </si>
  <si>
    <t>PNNL (Core+ 3 Perimeter)</t>
  </si>
  <si>
    <t>PNNL( 1 Perimeter)</t>
  </si>
  <si>
    <t>DEER Normal day</t>
  </si>
  <si>
    <t>DEER Saturday</t>
  </si>
  <si>
    <t>DEER (Other day)</t>
  </si>
  <si>
    <t>CEC Weekday</t>
  </si>
  <si>
    <t>CEC Saturday</t>
  </si>
  <si>
    <t>CEC Sunday</t>
  </si>
  <si>
    <t xml:space="preserve">10 h entirely occupied </t>
  </si>
  <si>
    <t xml:space="preserve">9 h entirely occupied </t>
  </si>
  <si>
    <t>DEER 2024 (Old model rebuilt in E+)</t>
  </si>
  <si>
    <t>DEERSmall Office idf: 07-2024</t>
  </si>
  <si>
    <t xml:space="preserve"> Schedule:Compact,</t>
  </si>
  <si>
    <t xml:space="preserve">    Hall EL1 Core Spc (G.C5) Occupant Sch,  !- Name</t>
  </si>
  <si>
    <t xml:space="preserve">    OfficeSmall EL1 North Perim Spc (G.N3) Occupant Sch,  !- Name</t>
  </si>
  <si>
    <t xml:space="preserve">    OfficeSmall EL1 East Perim Spc (G.E2) Occupant Sch,  !- Name</t>
  </si>
  <si>
    <t xml:space="preserve">    OfficeSmall EL1 South Perim Spc (G.S1) Occupant Sch,  !- Name</t>
  </si>
  <si>
    <t xml:space="preserve">    OfficeSmall EL1 West Perim Spc (G.W4) Occupant Sch,  !- Name</t>
  </si>
  <si>
    <t xml:space="preserve">    Hall EL1 Core Spc (T.C15) Occupant Sch,  !- Name</t>
  </si>
  <si>
    <t xml:space="preserve">    OfficeSmall EL1 East Perim Spc (T.E12) Occupant Sch,  !- Name</t>
  </si>
  <si>
    <t xml:space="preserve">    OfficeSmall EL1 North Perim Spc (T.N13) Occupant Sch,  !- Name</t>
  </si>
  <si>
    <t xml:space="preserve">    OfficeSmall EL1 South Perim Spc (T.S11) Occupant Sch,  !- Name</t>
  </si>
  <si>
    <t xml:space="preserve">    OfficeSmall EL1 West Perim Spc (T.W14) Occupant Sch,  !- Name</t>
  </si>
  <si>
    <t xml:space="preserve">    Unit Interval,           !- Schedule Type Limits Name</t>
  </si>
  <si>
    <t xml:space="preserve">    Through: 12/31,          !- Field 1</t>
  </si>
  <si>
    <t xml:space="preserve">    For: SummerDesignDay,    !- Field 2</t>
  </si>
  <si>
    <t xml:space="preserve">    Until: 24:00,1.0,        !- Field 3</t>
  </si>
  <si>
    <t xml:space="preserve">    For: WinterDesignDay,    !- Field 5</t>
  </si>
  <si>
    <t xml:space="preserve">    Until: 24:00,0.0,        !- Field 6</t>
  </si>
  <si>
    <t xml:space="preserve">    For: Weekdays,           !- Field 8</t>
  </si>
  <si>
    <t xml:space="preserve">    Until: 06:00,0.0,        !- Field 9</t>
  </si>
  <si>
    <t xml:space="preserve">    Until: 07:00,0.10,       !- Field 11</t>
  </si>
  <si>
    <t xml:space="preserve">    Until: 08:00,0.20,       !- Field 13</t>
  </si>
  <si>
    <t xml:space="preserve">    Until: 12:00,0.95,       !- Field 15</t>
  </si>
  <si>
    <t xml:space="preserve">    Until: 13:00,0.50,       !- Field 17</t>
  </si>
  <si>
    <t xml:space="preserve">    Until: 17:00,0.95,       !- Field 19</t>
  </si>
  <si>
    <t xml:space="preserve">    Until: 18:00,0.30,       !- Field 21</t>
  </si>
  <si>
    <t xml:space="preserve">    Until: 22:00,0.10,       !- Field 23</t>
  </si>
  <si>
    <t xml:space="preserve">    Until: 24:00,0.05,       !- Field 25</t>
  </si>
  <si>
    <t xml:space="preserve">    For: Saturday,           !- Field 27</t>
  </si>
  <si>
    <t xml:space="preserve">    Until: 06:00,0.0,        !- Field 28</t>
  </si>
  <si>
    <t xml:space="preserve">    Until: 08:00,0.10,       !- Field 30</t>
  </si>
  <si>
    <t xml:space="preserve">    Until: 12:00,0.30,       !- Field 32</t>
  </si>
  <si>
    <t xml:space="preserve">    Until: 17:00,0.10,       !- Field 34</t>
  </si>
  <si>
    <t xml:space="preserve">    Until: 19:00,0.05,       !- Field 36</t>
  </si>
  <si>
    <t xml:space="preserve">    Until: 24:00,0.0,        !- Field 38</t>
  </si>
  <si>
    <t xml:space="preserve">    For: AllOtherDays,       !- Field 40</t>
  </si>
  <si>
    <t xml:space="preserve">    Until: 06:00,0.0,        !- Field 41</t>
  </si>
  <si>
    <t xml:space="preserve">    Until: 18:00,0.05,       !- Field 43</t>
  </si>
  <si>
    <t xml:space="preserve">    Until: 24:00,0.0;        !- Field 45</t>
  </si>
  <si>
    <t>PNNL 2022</t>
  </si>
  <si>
    <t>PNNL Small Office</t>
  </si>
  <si>
    <t xml:space="preserve">For only 1 perimeter zone </t>
  </si>
  <si>
    <t xml:space="preserve">    BLDG_OCC_SCH_w_SB,       !- Name</t>
  </si>
  <si>
    <t xml:space="preserve">    BLDG_OCC_SCH_wo_SB,      !- Name</t>
  </si>
  <si>
    <t xml:space="preserve">    Fraction,                !- Schedule Type Limits Name</t>
  </si>
  <si>
    <t xml:space="preserve">    For: Weekdays,           !- Field 2</t>
  </si>
  <si>
    <t xml:space="preserve">    Until: 01:00,0,          !- Field 3</t>
  </si>
  <si>
    <t xml:space="preserve">    Until: 02:00,0,          !- Field 5</t>
  </si>
  <si>
    <t xml:space="preserve">    Until: 03:00,0,          !- Field 7</t>
  </si>
  <si>
    <t xml:space="preserve">    Until: 04:00,0,          !- Field 9</t>
  </si>
  <si>
    <t xml:space="preserve">    Until: 05:00,0,          !- Field 11</t>
  </si>
  <si>
    <t xml:space="preserve">    Until: 06:00,0,          !- Field 13</t>
  </si>
  <si>
    <t xml:space="preserve">    Until: 07:00,0.11,       !- Field 15</t>
  </si>
  <si>
    <t xml:space="preserve">    Until: 08:00,0.21,       !- Field 17</t>
  </si>
  <si>
    <t xml:space="preserve">    Until: 09:00,1,          !- Field 19</t>
  </si>
  <si>
    <t xml:space="preserve">    Until: 10:00,1,          !- Field 21</t>
  </si>
  <si>
    <t xml:space="preserve">    Until: 11:00,0,          !- Field 23</t>
  </si>
  <si>
    <t xml:space="preserve">    Until: 11:00,1,          !- Field 23</t>
  </si>
  <si>
    <t xml:space="preserve">    Until: 12:00,1,          !- Field 25</t>
  </si>
  <si>
    <t xml:space="preserve">    Until: 13:00,0,          !- Field 27</t>
  </si>
  <si>
    <t xml:space="preserve">    Until: 13:00,0.610394505402463, !- Field 27</t>
  </si>
  <si>
    <t xml:space="preserve">    Until: 14:00,1,          !- Field 29</t>
  </si>
  <si>
    <t xml:space="preserve">    Until: 15:00,0,          !- Field 31</t>
  </si>
  <si>
    <t xml:space="preserve">    Until: 15:00,1,          !- Field 31</t>
  </si>
  <si>
    <t xml:space="preserve">    Until: 16:00,1,          !- Field 33</t>
  </si>
  <si>
    <t xml:space="preserve">    Until: 17:00,1,          !- Field 35</t>
  </si>
  <si>
    <t xml:space="preserve">    Until: 18:00,0.32,       !- Field 37</t>
  </si>
  <si>
    <t xml:space="preserve">    Until: 19:00,0.11,       !- Field 39</t>
  </si>
  <si>
    <t xml:space="preserve">    Until: 20:00,0.11,       !- Field 41</t>
  </si>
  <si>
    <t xml:space="preserve">    Until: 21:00,0.11,       !- Field 43</t>
  </si>
  <si>
    <t xml:space="preserve">    Until: 22:00,0.11,       !- Field 45</t>
  </si>
  <si>
    <t xml:space="preserve">    Until: 23:00,0.05,       !- Field 47</t>
  </si>
  <si>
    <t xml:space="preserve">    Until: 24:00,0,          !- Field 49</t>
  </si>
  <si>
    <t xml:space="preserve">    For: Weekends,           !- Field 51</t>
  </si>
  <si>
    <t xml:space="preserve">    Until: 01:00,0,          !- Field 52</t>
  </si>
  <si>
    <t xml:space="preserve">    Until: 02:00,0,          !- Field 54</t>
  </si>
  <si>
    <t xml:space="preserve">    Until: 03:00,0,          !- Field 56</t>
  </si>
  <si>
    <t xml:space="preserve">    Until: 04:00,0,          !- Field 58</t>
  </si>
  <si>
    <t xml:space="preserve">    Until: 05:00,0,          !- Field 60</t>
  </si>
  <si>
    <t xml:space="preserve">    Until: 06:00,0,          !- Field 62</t>
  </si>
  <si>
    <t xml:space="preserve">    Until: 07:00,0,          !- Field 64</t>
  </si>
  <si>
    <t xml:space="preserve">    Until: 08:00,0,          !- Field 66</t>
  </si>
  <si>
    <t xml:space="preserve">    Until: 09:00,0,          !- Field 68</t>
  </si>
  <si>
    <t xml:space="preserve">    Until: 10:00,0,          !- Field 70</t>
  </si>
  <si>
    <t xml:space="preserve">    Until: 11:00,0,          !- Field 72</t>
  </si>
  <si>
    <t xml:space="preserve">    Until: 12:00,0,          !- Field 74</t>
  </si>
  <si>
    <t xml:space="preserve">    Until: 13:00,0,          !- Field 76</t>
  </si>
  <si>
    <t xml:space="preserve">    Until: 14:00,0,          !- Field 78</t>
  </si>
  <si>
    <t xml:space="preserve">    Until: 15:00,0,          !- Field 80</t>
  </si>
  <si>
    <t xml:space="preserve">    Until: 16:00,0,          !- Field 82</t>
  </si>
  <si>
    <t xml:space="preserve">    Until: 17:00,0,          !- Field 84</t>
  </si>
  <si>
    <t xml:space="preserve">    Until: 18:00,0,          !- Field 86</t>
  </si>
  <si>
    <t xml:space="preserve">    Until: 19:00,0,          !- Field 88</t>
  </si>
  <si>
    <t xml:space="preserve">    Until: 20:00,0,          !- Field 90</t>
  </si>
  <si>
    <t xml:space="preserve">    Until: 21:00,0,          !- Field 92</t>
  </si>
  <si>
    <t xml:space="preserve">    Until: 22:00,0,          !- Field 94</t>
  </si>
  <si>
    <t>Weekday</t>
  </si>
  <si>
    <t xml:space="preserve">    Until: 23:00,0,          !- Field 96</t>
  </si>
  <si>
    <t xml:space="preserve">Occupancy Load </t>
  </si>
  <si>
    <t>13 hours</t>
  </si>
  <si>
    <t xml:space="preserve">    Until: 24:00,0,          !- Field 98</t>
  </si>
  <si>
    <t xml:space="preserve">    For: Holiday,            !- Field 100</t>
  </si>
  <si>
    <t xml:space="preserve">    Until: 24:00,0.0,        !- Field 101</t>
  </si>
  <si>
    <t xml:space="preserve">    For: WinterDesignDay,    !- Field 103</t>
  </si>
  <si>
    <t>CEUS</t>
  </si>
  <si>
    <t>Entirely occupied</t>
  </si>
  <si>
    <t xml:space="preserve">    Until: 24:00,0.0,        !- Field 104</t>
  </si>
  <si>
    <t xml:space="preserve">    For: SummerDesignDay,    !- Field 106</t>
  </si>
  <si>
    <t xml:space="preserve">    Until: 24:00,1.0,        !- Field 107</t>
  </si>
  <si>
    <t>Weighted average operating hours per working day</t>
  </si>
  <si>
    <t xml:space="preserve">    For: CustomDay1,         !- Field 109</t>
  </si>
  <si>
    <t xml:space="preserve">    Until: 24:00,0.0,        !- Field 110</t>
  </si>
  <si>
    <t xml:space="preserve">    For: CustomDay2,         !- Field 112</t>
  </si>
  <si>
    <t xml:space="preserve">    Until: 24:00,0.0;        !- Field 113</t>
  </si>
  <si>
    <t>CBECC 2023</t>
  </si>
  <si>
    <t>CEC: CBEC 2023</t>
  </si>
  <si>
    <t xml:space="preserve">  Schedule:Day:Interval,</t>
  </si>
  <si>
    <t xml:space="preserve"> Schedule:Day:Interval,</t>
  </si>
  <si>
    <t>Schedule:Day:Interval,</t>
  </si>
  <si>
    <t xml:space="preserve">    OfficeOccupancyWD,       !- Name</t>
  </si>
  <si>
    <t xml:space="preserve">    OfficeOccupancySat,      !- Name</t>
  </si>
  <si>
    <t xml:space="preserve">    OfficeOccupancySun,      !- Name</t>
  </si>
  <si>
    <t xml:space="preserve">    No,                      !- Interpolate to Timestep</t>
  </si>
  <si>
    <t xml:space="preserve">    01:00,                   !- Time 1</t>
  </si>
  <si>
    <t xml:space="preserve">    0,                       !- Value Until Time 1</t>
  </si>
  <si>
    <t xml:space="preserve">    02:00,                   !- Time 2</t>
  </si>
  <si>
    <t xml:space="preserve">    0,                       !- Value Until Time 2</t>
  </si>
  <si>
    <t xml:space="preserve">    03:00,                   !- Time 3</t>
  </si>
  <si>
    <t xml:space="preserve">    0,                       !- Value Until Time 3</t>
  </si>
  <si>
    <t xml:space="preserve">    04:00,                   !- Time 4</t>
  </si>
  <si>
    <t xml:space="preserve">    0,                       !- Value Until Time 4</t>
  </si>
  <si>
    <t xml:space="preserve">    05:00,                   !- Time 5</t>
  </si>
  <si>
    <t xml:space="preserve">    0,                       !- Value Until Time 5</t>
  </si>
  <si>
    <t xml:space="preserve">    06:00,                   !- Time 6</t>
  </si>
  <si>
    <t xml:space="preserve">    0,                       !- Value Until Time 6</t>
  </si>
  <si>
    <t xml:space="preserve">    07:00,                   !- Time 7</t>
  </si>
  <si>
    <t xml:space="preserve">    0.1,                     !- Value Until Time 7</t>
  </si>
  <si>
    <t xml:space="preserve">    0.05,                    !- Value Until Time 7</t>
  </si>
  <si>
    <t xml:space="preserve">    08:00,                   !- Time 8</t>
  </si>
  <si>
    <t xml:space="preserve">    0.2,                     !- Value Until Time 8</t>
  </si>
  <si>
    <t xml:space="preserve">    0.1,                     !- Value Until Time 8</t>
  </si>
  <si>
    <t xml:space="preserve">    0.05,                    !- Value Until Time 8</t>
  </si>
  <si>
    <t xml:space="preserve">    09:00,                   !- Time 9</t>
  </si>
  <si>
    <t xml:space="preserve">    0.95,                    !- Value Until Time 9</t>
  </si>
  <si>
    <t xml:space="preserve">    0.3,                     !- Value Until Time 9</t>
  </si>
  <si>
    <t xml:space="preserve">    0.05,                    !- Value Until Time 9</t>
  </si>
  <si>
    <t xml:space="preserve">    10:00,                   !- Time 10</t>
  </si>
  <si>
    <t xml:space="preserve">    0.95,                    !- Value Until Time 10</t>
  </si>
  <si>
    <t xml:space="preserve">    0.3,                     !- Value Until Time 10</t>
  </si>
  <si>
    <t xml:space="preserve">    0.05,                    !- Value Until Time 10</t>
  </si>
  <si>
    <t xml:space="preserve">    11:00,                   !- Time 11</t>
  </si>
  <si>
    <t xml:space="preserve">    0.95,                    !- Value Until Time 11</t>
  </si>
  <si>
    <t xml:space="preserve">    0.3,                     !- Value Until Time 11</t>
  </si>
  <si>
    <t xml:space="preserve">    0.05,                    !- Value Until Time 11</t>
  </si>
  <si>
    <t xml:space="preserve">    12:00,                   !- Time 12</t>
  </si>
  <si>
    <t xml:space="preserve">    0.95,                    !- Value Until Time 12</t>
  </si>
  <si>
    <t xml:space="preserve">    0.3,                     !- Value Until Time 12</t>
  </si>
  <si>
    <t xml:space="preserve">    0.05,                    !- Value Until Time 12</t>
  </si>
  <si>
    <t xml:space="preserve">    13:00,                   !- Time 13</t>
  </si>
  <si>
    <t xml:space="preserve">    0.5,                     !- Value Until Time 13</t>
  </si>
  <si>
    <t xml:space="preserve">    0.1,                     !- Value Until Time 13</t>
  </si>
  <si>
    <t xml:space="preserve">    0.05,                    !- Value Until Time 13</t>
  </si>
  <si>
    <t xml:space="preserve">    14:00,                   !- Time 14</t>
  </si>
  <si>
    <t xml:space="preserve">    0.95,                    !- Value Until Time 14</t>
  </si>
  <si>
    <t xml:space="preserve">    0.1,                     !- Value Until Time 14</t>
  </si>
  <si>
    <t xml:space="preserve">    0.05,                    !- Value Until Time 14</t>
  </si>
  <si>
    <t xml:space="preserve">    15:00,                   !- Time 15</t>
  </si>
  <si>
    <t xml:space="preserve">    0.95,                    !- Value Until Time 15</t>
  </si>
  <si>
    <t xml:space="preserve">    0.1,                     !- Value Until Time 15</t>
  </si>
  <si>
    <t xml:space="preserve">    0.05,                    !- Value Until Time 15</t>
  </si>
  <si>
    <t xml:space="preserve">    16:00,                   !- Time 16</t>
  </si>
  <si>
    <t xml:space="preserve">    0.95,                    !- Value Until Time 16</t>
  </si>
  <si>
    <t xml:space="preserve">    0.1,                     !- Value Until Time 16</t>
  </si>
  <si>
    <t xml:space="preserve">    0.05,                    !- Value Until Time 16</t>
  </si>
  <si>
    <t xml:space="preserve">    17:00,                   !- Time 17</t>
  </si>
  <si>
    <t xml:space="preserve">    0.95,                    !- Value Until Time 17</t>
  </si>
  <si>
    <t xml:space="preserve">    0.1,                     !- Value Until Time 17</t>
  </si>
  <si>
    <t xml:space="preserve">    0.05,                    !- Value Until Time 17</t>
  </si>
  <si>
    <t xml:space="preserve">    18:00,                   !- Time 18</t>
  </si>
  <si>
    <t xml:space="preserve">    0.3,                     !- Value Until Time 18</t>
  </si>
  <si>
    <t xml:space="preserve">    0.05,                    !- Value Until Time 18</t>
  </si>
  <si>
    <t xml:space="preserve">    19:00,                   !- Time 19</t>
  </si>
  <si>
    <t xml:space="preserve">    0.1,                     !- Value Until Time 19</t>
  </si>
  <si>
    <t xml:space="preserve">    0.05,                    !- Value Until Time 19</t>
  </si>
  <si>
    <t xml:space="preserve">    0,                       !- Value Until Time 19</t>
  </si>
  <si>
    <t xml:space="preserve">    20:00,                   !- Time 20</t>
  </si>
  <si>
    <t xml:space="preserve">    0.1,                     !- Value Until Time 20</t>
  </si>
  <si>
    <t xml:space="preserve">    0,                       !- Value Until Time 20</t>
  </si>
  <si>
    <t xml:space="preserve">    21:00,                   !- Time 21</t>
  </si>
  <si>
    <t xml:space="preserve">    0.1,                     !- Value Until Time 21</t>
  </si>
  <si>
    <t xml:space="preserve">    0,                       !- Value Until Time 21</t>
  </si>
  <si>
    <t xml:space="preserve">    22:00,                   !- Time 22</t>
  </si>
  <si>
    <t xml:space="preserve">    0.1,                     !- Value Until Time 22</t>
  </si>
  <si>
    <t xml:space="preserve">    0,                       !- Value Until Time 22</t>
  </si>
  <si>
    <t xml:space="preserve">    23:00,                   !- Time 23</t>
  </si>
  <si>
    <t xml:space="preserve">    0.05,                    !- Value Until Time 23</t>
  </si>
  <si>
    <t xml:space="preserve">    0,                       !- Value Until Time 23</t>
  </si>
  <si>
    <t xml:space="preserve">    24:00,                   !- Time 24</t>
  </si>
  <si>
    <t xml:space="preserve">    0.05;                    !- Value Until Time 24</t>
  </si>
  <si>
    <t xml:space="preserve">    0;                       !- Value Until Time 24</t>
  </si>
  <si>
    <t>National Average (EnergyStar Portfolio Manager)</t>
  </si>
  <si>
    <t>CEUS Energy Consumption - Restaurant</t>
  </si>
  <si>
    <t>CZ</t>
  </si>
  <si>
    <t>CalBEM Electricity EUI (KBTU/ft²)</t>
  </si>
  <si>
    <t>CalBEM Gas EUI (KBTU/ft²)</t>
  </si>
  <si>
    <t>CalBEM Total  EUI (KBTU/ft²)</t>
  </si>
  <si>
    <t>New Construction  Electricity EUI (KBTU/ft²)</t>
  </si>
  <si>
    <t>New Construction  Gas EUI (KBTU/ft²)</t>
  </si>
  <si>
    <t>New Construction  Total EUI (KBTU/ft²)</t>
  </si>
  <si>
    <t>National Average</t>
  </si>
  <si>
    <t>Acceptable Range (25% Higher)</t>
  </si>
  <si>
    <t>Acceptable Range (25% Lower)</t>
  </si>
  <si>
    <t>National Average Acceptable EUI Range</t>
  </si>
  <si>
    <t>Total Floorspace (Thousand of ft²)</t>
  </si>
  <si>
    <t>CEUS 2022 Electricity EUI (kBtu/ft²)</t>
  </si>
  <si>
    <t>CEUS 2022 Gas EUI  (kBtu/ft²)</t>
  </si>
  <si>
    <t>CEUS 2022 Total EUI (kBtu/ft²)</t>
  </si>
  <si>
    <t xml:space="preserve">CEUS 2022 Acceptable EUI Range </t>
  </si>
  <si>
    <t>RetailStripMall</t>
  </si>
  <si>
    <t xml:space="preserve">Ref: CEUS 2022 Report </t>
  </si>
  <si>
    <t xml:space="preserve">And converted FZ level data to CZ level </t>
  </si>
  <si>
    <t>Restaurants have only one category in CEUS data.</t>
  </si>
  <si>
    <t>Screenshot of assumption for the national average in the EnergyStar Portfolio Manager website</t>
  </si>
  <si>
    <t xml:space="preserve">EIA 2018: </t>
  </si>
  <si>
    <t>ENERGY STAR Portfolio Manager Upgrade</t>
  </si>
  <si>
    <t>Zone</t>
  </si>
  <si>
    <t>Schedule</t>
  </si>
  <si>
    <t>Type</t>
  </si>
  <si>
    <t>Occupancy</t>
  </si>
  <si>
    <t>PNNL,ASHRAE 90.1, 2022 Fast Food Restaurant prototype 
(It has higher occupancy rate during morning compared to T24 2022 - Appendix 5.4B)</t>
  </si>
  <si>
    <t>Lights</t>
  </si>
  <si>
    <r>
      <t xml:space="preserve">T24 2022 - Appendix 5.4B, [Restaurant]
</t>
    </r>
    <r>
      <rPr>
        <sz val="9"/>
        <color rgb="FF00B050"/>
        <rFont val="Arial"/>
        <family val="2"/>
      </rPr>
      <t>Updated based on the equipment schedule from the plug load and schedule project with CEC</t>
    </r>
    <r>
      <rPr>
        <sz val="9"/>
        <color theme="1"/>
        <rFont val="Arial"/>
        <family val="2"/>
      </rPr>
      <t xml:space="preserve">
</t>
    </r>
  </si>
  <si>
    <t>ElecEquipment</t>
  </si>
  <si>
    <t>Plug load and schedules project with CEC, 2025</t>
  </si>
  <si>
    <t>HVACAvail</t>
  </si>
  <si>
    <r>
      <t xml:space="preserve">T24 2022 - Appendix 5.4B , [Restaurant]
</t>
    </r>
    <r>
      <rPr>
        <sz val="9"/>
        <color rgb="FF00B050"/>
        <rFont val="Arial"/>
        <family val="2"/>
      </rPr>
      <t xml:space="preserve">Updated based on the adopted PNNL occupancy 
</t>
    </r>
  </si>
  <si>
    <t>ServiceHotWater</t>
  </si>
  <si>
    <r>
      <t xml:space="preserve">T24 2022 - Appendix 5.4B, [Restaurant]
</t>
    </r>
    <r>
      <rPr>
        <sz val="9"/>
        <color rgb="FF00B050"/>
        <rFont val="Arial"/>
        <family val="2"/>
      </rPr>
      <t xml:space="preserve">
Updated based on the adopted PNNL occupancy </t>
    </r>
  </si>
  <si>
    <r>
      <t xml:space="preserve">T24 2022 - Appendix 5.4B, [Restaurant]
</t>
    </r>
    <r>
      <rPr>
        <sz val="9"/>
        <color rgb="FF00B050"/>
        <rFont val="Arial"/>
        <family val="2"/>
      </rPr>
      <t xml:space="preserve">Updated based on the adopted PNNL occupancy 
</t>
    </r>
    <r>
      <rPr>
        <sz val="9"/>
        <color theme="1"/>
        <rFont val="Arial"/>
        <family val="2"/>
      </rPr>
      <t xml:space="preserve">
</t>
    </r>
  </si>
  <si>
    <t>Refrigeration</t>
  </si>
  <si>
    <t>T24 2022 - Appendix 5.4B, [Restaurant]</t>
  </si>
  <si>
    <t>HtgSetpt</t>
  </si>
  <si>
    <t>ClgSetpt</t>
  </si>
  <si>
    <t>occupancy</t>
  </si>
  <si>
    <t>ExhaustHoodEqualOrLessThan5000cfm</t>
  </si>
  <si>
    <t>ExhaustHoodGreaterThan 5000cfm</t>
  </si>
  <si>
    <r>
      <t xml:space="preserve">T24 2022 - Appendix 5.4B,  [Restaurant]
</t>
    </r>
    <r>
      <rPr>
        <sz val="9"/>
        <color rgb="FF00B050"/>
        <rFont val="Arial"/>
        <family val="2"/>
      </rPr>
      <t xml:space="preserve">
Updated based on the adopted PNNL occupancy</t>
    </r>
  </si>
  <si>
    <t>GasEquipment</t>
  </si>
  <si>
    <r>
      <t xml:space="preserve">T24 2022 - Appendix 5.4B,  [Restaurant]
</t>
    </r>
    <r>
      <rPr>
        <sz val="9"/>
        <color rgb="FF00B050"/>
        <rFont val="Arial"/>
        <family val="2"/>
      </rPr>
      <t>Updated based on the equipment schedule from the plug load and schedule project with CEC</t>
    </r>
  </si>
  <si>
    <t>Thermostat Setpoints of PNNL 09.1, 2022 Restaurant prototype and HVAC availability schedule of CEC Restaurant prototype</t>
  </si>
  <si>
    <t>Other</t>
  </si>
  <si>
    <t>Building</t>
  </si>
  <si>
    <t>ExtLightingNonMotionCtrl</t>
  </si>
  <si>
    <t>ExtLightingMotionCtrl</t>
  </si>
  <si>
    <t>DiningAreaPeopleActivityLevel</t>
  </si>
  <si>
    <t>Based on Activity level schedules in  CEC Prototypes and assumed spaces for Basement</t>
  </si>
  <si>
    <t>KitchenPeopleActivityLevel</t>
  </si>
  <si>
    <t>T24 2022</t>
  </si>
  <si>
    <t xml:space="preserve">ComNET </t>
  </si>
  <si>
    <t>Plug load and schedules project</t>
  </si>
  <si>
    <t>CPUC</t>
  </si>
  <si>
    <t>PNNL90.1 2022</t>
  </si>
  <si>
    <t>Proposed</t>
  </si>
  <si>
    <t>COMNET/Building_Space_Specific_Loads/dining__cafeteria_fast_food/kitchen/space_specific_schedules.json at master · pnnl/COMNET · GitHub</t>
  </si>
  <si>
    <t>COMNET/Building_Space_Specific_Loads/dining__cafeteria_fast_food/dining_cafeteria_fast_food/space_specific_schedules.json at master · pnnl/COMNET · GitHub</t>
  </si>
  <si>
    <t>Equipment</t>
  </si>
  <si>
    <t>All zones</t>
  </si>
  <si>
    <t>Lighting</t>
  </si>
  <si>
    <t>0.05,</t>
  </si>
  <si>
    <t>lighting</t>
  </si>
  <si>
    <t>RestaurantFastFood Equipment</t>
  </si>
  <si>
    <t xml:space="preserve">T24 2022 - Appendix 5.4B
</t>
  </si>
  <si>
    <t>RestaurantFastFood Occupancy</t>
  </si>
  <si>
    <t>RestaurantFastFoodLighting</t>
  </si>
  <si>
    <t>RestaurantFastFood HVAC availability</t>
  </si>
  <si>
    <t>RestaurantFastFood Service Hot Water</t>
  </si>
  <si>
    <t>RestaurantFastFood Infiltration</t>
  </si>
  <si>
    <t>Exhaust Hood Equal Or Less Than 5000cfm</t>
  </si>
  <si>
    <t>Exhaust Hood Greater Than 5000cfm</t>
  </si>
  <si>
    <t>Gas Equipment</t>
  </si>
  <si>
    <t>;</t>
  </si>
  <si>
    <t>Vintage Bin</t>
  </si>
  <si>
    <t>Pre-1978</t>
  </si>
  <si>
    <t>Not available</t>
  </si>
  <si>
    <t>Ref: CEUS 2022 dataset</t>
  </si>
  <si>
    <t>TBD</t>
  </si>
  <si>
    <t>Space Function</t>
  </si>
  <si>
    <t>Electric Equipment Load Intensity</t>
  </si>
  <si>
    <t>LPD</t>
  </si>
  <si>
    <t>Aging Eye/Low-vision (Corridor Area)</t>
  </si>
  <si>
    <t>Aging Eye/Low-vision (Dining)</t>
  </si>
  <si>
    <t>Aging Eye/Low-vision (Lobby, Main Entry)</t>
  </si>
  <si>
    <t>Aging Eye/Low-vision (Lounge/Waiting Area)</t>
  </si>
  <si>
    <t>Aging Eye/Low-vision (Multipurpose Room)</t>
  </si>
  <si>
    <t>Aging Eye/Low-vision (Religious Worship Area)</t>
  </si>
  <si>
    <t>Aging Eye/Low-vision (Restroom)</t>
  </si>
  <si>
    <t>Aging Eye/Low-vision (Stairwell)</t>
  </si>
  <si>
    <t>Audience Seating Area</t>
  </si>
  <si>
    <t>Auditorium Area</t>
  </si>
  <si>
    <t>Auto Repair / Maintenance Area</t>
  </si>
  <si>
    <t>Barber, Beauty Salon, Spa Area</t>
  </si>
  <si>
    <t>Civic Meeting Place Area</t>
  </si>
  <si>
    <t>Classroom, Lecture, Training, Vocational Areas</t>
  </si>
  <si>
    <t>Concourse and Atria Area</t>
  </si>
  <si>
    <t>Convention, Conference, Multipurpose and Meeting Area</t>
  </si>
  <si>
    <t>Copy Room</t>
  </si>
  <si>
    <t>Corridor Area</t>
  </si>
  <si>
    <t>Dining Area (Bar/Lounge and Fine Dining)</t>
  </si>
  <si>
    <t>Dining Area (Family and Leisure)</t>
  </si>
  <si>
    <t>Electrical, Mechanical, Telephone Rooms</t>
  </si>
  <si>
    <t>Exercise/Fitness Center and Gymnasium Areas</t>
  </si>
  <si>
    <t>Financial Transaction Area</t>
  </si>
  <si>
    <t>Healthcare Facility and Hospitals (Exam/Treatment Room)</t>
  </si>
  <si>
    <t>Healthcare Facility and Hospitals (Imaging Room)</t>
  </si>
  <si>
    <t>Healthcare Facility and Hospitals (Medical Supply Room)</t>
  </si>
  <si>
    <t>Healthcare Facility and Hospitals (Nursery)</t>
  </si>
  <si>
    <t>Healthcare Facility and Hospitals (Nurse's Station)</t>
  </si>
  <si>
    <t>Healthcare Facility and Hospitals (Operating Room)</t>
  </si>
  <si>
    <t>Healthcare Facility and Hospitals (Patient Room)</t>
  </si>
  <si>
    <t>Healthcare Facility and Hospitals (Physical Therapy Room)</t>
  </si>
  <si>
    <t>Healthcare Facility and Hospitals (Recovery Room)</t>
  </si>
  <si>
    <t>Hotel Function Area</t>
  </si>
  <si>
    <t>Kitchenette or Residential Kitchen</t>
  </si>
  <si>
    <t>Laboratory, Scientific</t>
  </si>
  <si>
    <t xml:space="preserve">Laundry Area </t>
  </si>
  <si>
    <t>Library (Reading Area)</t>
  </si>
  <si>
    <t>Library (Stacks Area)</t>
  </si>
  <si>
    <t>Lobby, Main Entry</t>
  </si>
  <si>
    <t>Locker Room</t>
  </si>
  <si>
    <t>Lounge, Breakroom, or Waiting Area</t>
  </si>
  <si>
    <t>Manufacturing, Commercial &amp; Industrial Work Area (Low Bay)</t>
  </si>
  <si>
    <t>Manufacturing, Commercial &amp; Industrial Work Area (High Bay)</t>
  </si>
  <si>
    <t>Manufacturing, Commercial &amp; Industrial Work Area (Precision)</t>
  </si>
  <si>
    <t>Museum Area (Exhibition/Display)</t>
  </si>
  <si>
    <t>Museum Area (Restoration Room)</t>
  </si>
  <si>
    <t>Office Area (&gt;250 square feet)</t>
  </si>
  <si>
    <t>Office Area (&lt;250 square feet)</t>
  </si>
  <si>
    <t>Parking Garage Area (Parking Zone and Ramps)</t>
  </si>
  <si>
    <t>Parking Garage Area (Daylight Adaptation Zones)</t>
  </si>
  <si>
    <t>Pharmacy Area</t>
  </si>
  <si>
    <t>Retail Sales Area (Grocery Sales)</t>
  </si>
  <si>
    <t>Retail Sales Area (Retail Merchandise Sales)</t>
  </si>
  <si>
    <t>Retail Sales Area (Fitting Room)</t>
  </si>
  <si>
    <t>Religious Worship Area</t>
  </si>
  <si>
    <t>Restrooms</t>
  </si>
  <si>
    <t>Stairwell</t>
  </si>
  <si>
    <t>Storage, Commercial/Industrial (Warehouse)</t>
  </si>
  <si>
    <t>Storage, Commercial/Industrial (Refrigerated)</t>
  </si>
  <si>
    <t>Storage, Commercial/Industrial (Shipping &amp; Handling)</t>
  </si>
  <si>
    <t>Storage (General)</t>
  </si>
  <si>
    <t>Sports Arena - Playing Area (&gt; 5,000 Spectators)</t>
  </si>
  <si>
    <t>Sports Arena - Playing Area (2,000 - 5,000 Spectators)</t>
  </si>
  <si>
    <t>Sports Arena - Playing Area (&lt; 2,000 Spectators)</t>
  </si>
  <si>
    <t>Sports Arena - Playing Area (Recreational)</t>
  </si>
  <si>
    <t>Theater Area (Motion Picture)</t>
  </si>
  <si>
    <t>Theater Area (Performance)</t>
  </si>
  <si>
    <t>Transportation Function (Baggage Area)</t>
  </si>
  <si>
    <t>Transportation Function (Ticketing Area)</t>
  </si>
  <si>
    <t>Videoconferencing Studio</t>
  </si>
  <si>
    <t>High-Rise Residential Living Spaces</t>
  </si>
  <si>
    <t>Hotel/Motel Guest Room</t>
  </si>
  <si>
    <t>All other</t>
  </si>
  <si>
    <t>Reception Area</t>
  </si>
  <si>
    <t>Elevator</t>
  </si>
  <si>
    <t>Plenum</t>
  </si>
  <si>
    <t>IT Room (EPD 12)</t>
  </si>
  <si>
    <t>Computer Room (EPD 20)</t>
  </si>
  <si>
    <t>Server Room (EPD 45)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</si>
</sst>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0">
    <numFmt numFmtId="43" formatCode="_(* #,##0.00_);_(* \(#,##0.00\);_(* &quot;-&quot;??_);_(@_)"/>
    <numFmt numFmtId="164" formatCode="0.0%"/>
    <numFmt numFmtId="165" formatCode="0.0"/>
    <numFmt numFmtId="166" formatCode="#,##0.0"/>
    <numFmt numFmtId="167" formatCode="0.0000"/>
    <numFmt numFmtId="168" formatCode="0.000"/>
    <numFmt numFmtId="169" formatCode="_(* #,##0_);_(* \(#,##0\);_(* &quot;-&quot;??_);_(@_)"/>
    <numFmt numFmtId="170" formatCode="#,##0;\-0;[Color15]0"/>
    <numFmt numFmtId="171" formatCode="_(* #,##0.0_);_(* \(#,##0.0\);_(* &quot;-&quot;??_);_(@_)"/>
    <numFmt numFmtId="172" formatCode="_(* #,##0.0_);_(* \(#,##0.0\);_(* &quot;-&quot;?_);_(@_)"/>
  </numFmts>
  <fonts count="87">
    <font>
      <sz val="11"/>
      <color theme="1"/>
      <name val="Calibri"/>
      <family val="2"/>
      <scheme val="minor"/>
    </font>
    <font>
      <b/>
      <sz val="14"/>
      <color theme="1"/>
      <name val="Calibri"/>
      <family val="2"/>
      <scheme val="minor"/>
    </font>
    <font>
      <sz val="10"/>
      <name val="Arial"/>
      <family val="2"/>
    </font>
    <font>
      <sz val="11"/>
      <color theme="1"/>
      <name val="Calibri"/>
      <family val="2"/>
      <scheme val="minor"/>
    </font>
    <font>
      <b/>
      <sz val="11"/>
      <color theme="1"/>
      <name val="Calibri"/>
      <family val="2"/>
      <scheme val="minor"/>
    </font>
    <font>
      <b/>
      <sz val="9"/>
      <color indexed="81"/>
      <name val="Tahoma"/>
      <family val="2"/>
    </font>
    <font>
      <sz val="9"/>
      <color indexed="81"/>
      <name val="Tahoma"/>
      <family val="2"/>
    </font>
    <font>
      <sz val="8"/>
      <color indexed="8"/>
      <name val="MS Sans Serif"/>
      <family val="2"/>
    </font>
    <font>
      <sz val="8"/>
      <name val="Calibri"/>
      <family val="2"/>
      <scheme val="minor"/>
    </font>
    <font>
      <sz val="10"/>
      <color theme="1"/>
      <name val="Arial"/>
      <family val="2"/>
    </font>
    <font>
      <b/>
      <sz val="14"/>
      <name val="Calibri"/>
      <family val="2"/>
      <scheme val="minor"/>
    </font>
    <font>
      <b/>
      <sz val="10"/>
      <color theme="1"/>
      <name val="Arial"/>
      <family val="2"/>
    </font>
    <font>
      <u/>
      <sz val="11"/>
      <color theme="10"/>
      <name val="Calibri"/>
      <family val="2"/>
      <scheme val="minor"/>
    </font>
    <font>
      <b/>
      <sz val="11"/>
      <color theme="0"/>
      <name val="Calibri"/>
      <family val="2"/>
      <scheme val="minor"/>
    </font>
    <font>
      <b/>
      <sz val="14"/>
      <color theme="0"/>
      <name val="Calibri"/>
      <family val="2"/>
      <scheme val="minor"/>
    </font>
    <font>
      <b/>
      <sz val="12"/>
      <color theme="1"/>
      <name val="Calibri"/>
      <family val="2"/>
      <scheme val="minor"/>
    </font>
    <font>
      <b/>
      <sz val="12"/>
      <color theme="0"/>
      <name val="Calibri"/>
      <family val="2"/>
      <scheme val="minor"/>
    </font>
    <font>
      <sz val="10"/>
      <color indexed="8"/>
      <name val="Arial"/>
      <family val="2"/>
    </font>
    <font>
      <sz val="11"/>
      <color theme="0"/>
      <name val="Calibri"/>
      <family val="2"/>
      <scheme val="minor"/>
    </font>
    <font>
      <sz val="11"/>
      <color theme="1"/>
      <name val="Arial"/>
      <family val="2"/>
    </font>
    <font>
      <b/>
      <sz val="12"/>
      <color theme="0"/>
      <name val="Arial"/>
      <family val="2"/>
    </font>
    <font>
      <sz val="11"/>
      <color rgb="FF000000"/>
      <name val="Calibri"/>
      <family val="2"/>
      <scheme val="minor"/>
    </font>
    <font>
      <b/>
      <sz val="14"/>
      <color theme="1"/>
      <name val="Arial"/>
      <family val="2"/>
    </font>
    <font>
      <u/>
      <sz val="10"/>
      <color theme="10"/>
      <name val="Arial"/>
      <family val="2"/>
    </font>
    <font>
      <sz val="10"/>
      <color rgb="FF000000"/>
      <name val="Calibri"/>
      <family val="2"/>
      <scheme val="minor"/>
    </font>
    <font>
      <sz val="10"/>
      <color theme="1"/>
      <name val="Calibri"/>
      <family val="2"/>
      <scheme val="minor"/>
    </font>
    <font>
      <b/>
      <sz val="18"/>
      <color theme="0"/>
      <name val="Calibri"/>
      <family val="2"/>
      <scheme val="minor"/>
    </font>
    <font>
      <b/>
      <sz val="11"/>
      <color rgb="FF0070C0"/>
      <name val="Calibri"/>
      <family val="2"/>
      <scheme val="minor"/>
    </font>
    <font>
      <b/>
      <sz val="14"/>
      <color rgb="FF0070C0"/>
      <name val="Calibri"/>
      <family val="2"/>
      <scheme val="minor"/>
    </font>
    <font>
      <sz val="8"/>
      <color rgb="FF000000"/>
      <name val="Calibri"/>
      <family val="2"/>
      <scheme val="minor"/>
    </font>
    <font>
      <b/>
      <sz val="11"/>
      <color rgb="FFFF0000"/>
      <name val="Calibri"/>
      <family val="2"/>
      <scheme val="minor"/>
    </font>
    <font>
      <sz val="11"/>
      <color rgb="FF0070C0"/>
      <name val="Arial"/>
      <family val="2"/>
    </font>
    <font>
      <b/>
      <sz val="10"/>
      <name val="Arial"/>
      <family val="2"/>
    </font>
    <font>
      <b/>
      <sz val="10"/>
      <color indexed="8"/>
      <name val="Arial"/>
      <family val="2"/>
    </font>
    <font>
      <sz val="10"/>
      <color rgb="FFFF0000"/>
      <name val="Arial"/>
      <family val="2"/>
    </font>
    <font>
      <sz val="9"/>
      <color theme="1"/>
      <name val="Arial"/>
      <family val="2"/>
    </font>
    <font>
      <sz val="10"/>
      <color rgb="FF000000"/>
      <name val="Arial"/>
      <family val="2"/>
    </font>
    <font>
      <b/>
      <sz val="10"/>
      <color rgb="FF000000"/>
      <name val="Arial"/>
      <family val="2"/>
    </font>
    <font>
      <b/>
      <sz val="9"/>
      <color theme="0"/>
      <name val="Arial"/>
      <family val="2"/>
    </font>
    <font>
      <sz val="11"/>
      <color theme="1"/>
      <name val="Arial"/>
      <family val="2"/>
    </font>
    <font>
      <b/>
      <sz val="14"/>
      <color theme="1"/>
      <name val="Arial"/>
      <family val="2"/>
    </font>
    <font>
      <sz val="11"/>
      <color theme="0"/>
      <name val="Arial"/>
      <family val="2"/>
    </font>
    <font>
      <sz val="12"/>
      <color theme="1"/>
      <name val="Aptos"/>
      <family val="2"/>
    </font>
    <font>
      <sz val="12"/>
      <color theme="1"/>
      <name val="Arial"/>
      <family val="2"/>
    </font>
    <font>
      <b/>
      <sz val="11"/>
      <color rgb="FF0000CC"/>
      <name val="Arial"/>
      <family val="2"/>
    </font>
    <font>
      <sz val="11"/>
      <color rgb="FFC00000"/>
      <name val="Arial"/>
      <family val="2"/>
    </font>
    <font>
      <sz val="10"/>
      <color theme="0"/>
      <name val="Arial"/>
      <family val="2"/>
    </font>
    <font>
      <sz val="10"/>
      <color rgb="FF0070C0"/>
      <name val="Arial"/>
      <family val="2"/>
    </font>
    <font>
      <sz val="11"/>
      <color rgb="FF000000"/>
      <name val="Arial"/>
      <family val="2"/>
    </font>
    <font>
      <b/>
      <sz val="10"/>
      <color rgb="FFFF0000"/>
      <name val="Arial"/>
      <family val="2"/>
    </font>
    <font>
      <b/>
      <sz val="10"/>
      <color rgb="FF0070C0"/>
      <name val="Aptos"/>
      <family val="2"/>
    </font>
    <font>
      <b/>
      <sz val="12"/>
      <color rgb="FFFFFFFF"/>
      <name val="Arial"/>
      <family val="2"/>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sz val="11"/>
      <color rgb="FFFF0000"/>
      <name val="Calibri"/>
      <family val="2"/>
      <scheme val="minor"/>
    </font>
    <font>
      <i/>
      <sz val="11"/>
      <color rgb="FF7F7F7F"/>
      <name val="Calibri"/>
      <family val="2"/>
      <scheme val="minor"/>
    </font>
    <font>
      <b/>
      <sz val="18"/>
      <color theme="3"/>
      <name val="Calibri Light"/>
      <family val="2"/>
      <scheme val="major"/>
    </font>
    <font>
      <sz val="11"/>
      <color rgb="FF9C6500"/>
      <name val="Calibri"/>
      <family val="2"/>
      <scheme val="minor"/>
    </font>
    <font>
      <sz val="9"/>
      <name val="Arial"/>
      <family val="2"/>
    </font>
    <font>
      <sz val="9"/>
      <color rgb="FF00B050"/>
      <name val="Arial"/>
      <family val="2"/>
    </font>
    <font>
      <sz val="11"/>
      <name val="Arial"/>
      <family val="2"/>
    </font>
    <font>
      <sz val="11"/>
      <color rgb="FFFF0000"/>
      <name val="Arial"/>
      <family val="2"/>
    </font>
    <font>
      <sz val="9"/>
      <color rgb="FFFF0000"/>
      <name val="Arial"/>
      <family val="2"/>
    </font>
    <font>
      <sz val="11"/>
      <name val="Aptos Narrow"/>
      <family val="2"/>
    </font>
    <font>
      <sz val="10"/>
      <color rgb="FF92D050"/>
      <name val="Arial"/>
      <family val="2"/>
    </font>
    <font>
      <sz val="11"/>
      <name val="Calibri"/>
      <family val="2"/>
      <scheme val="minor"/>
    </font>
    <font>
      <b/>
      <sz val="11"/>
      <name val="Arial"/>
      <family val="2"/>
    </font>
    <font>
      <sz val="10"/>
      <color theme="0" tint="-0.34998626667073579"/>
      <name val="Arial"/>
      <family val="2"/>
    </font>
    <font>
      <sz val="11"/>
      <color theme="0" tint="-0.34998626667073579"/>
      <name val="Calibri"/>
      <family val="2"/>
      <scheme val="minor"/>
    </font>
    <font>
      <b/>
      <sz val="11"/>
      <color theme="1"/>
      <name val="Arial"/>
      <family val="2"/>
    </font>
    <font>
      <b/>
      <sz val="10"/>
      <color rgb="FFC00000"/>
      <name val="Arial"/>
      <family val="2"/>
    </font>
    <font>
      <sz val="12"/>
      <color rgb="FF000000"/>
      <name val="Arial"/>
      <family val="2"/>
    </font>
    <font>
      <b/>
      <sz val="11"/>
      <color rgb="FFFFFFFF"/>
      <name val="Arial"/>
      <family val="2"/>
    </font>
    <font>
      <sz val="10"/>
      <color rgb="FF7030A0"/>
      <name val="Arial"/>
      <family val="2"/>
    </font>
    <font>
      <sz val="9"/>
      <color rgb="FF0070C0"/>
      <name val="Arial"/>
      <family val="2"/>
    </font>
    <font>
      <b/>
      <sz val="11"/>
      <color rgb="FF002060"/>
      <name val="Arial"/>
      <family val="2"/>
    </font>
    <font>
      <b/>
      <sz val="11"/>
      <color theme="0"/>
      <name val="Arial"/>
      <family val="2"/>
    </font>
    <font>
      <sz val="10"/>
      <color rgb="FFC00000"/>
      <name val="Arial"/>
      <family val="2"/>
    </font>
    <font>
      <sz val="11"/>
      <color rgb="FF000000"/>
      <name val="Calibri"/>
      <family val="2"/>
    </font>
    <font>
      <b/>
      <sz val="11"/>
      <color rgb="FF000000"/>
      <name val="Arial"/>
      <family val="2"/>
    </font>
  </fonts>
  <fills count="69">
    <fill>
      <patternFill patternType="none"/>
    </fill>
    <fill>
      <patternFill patternType="gray125"/>
    </fill>
    <fill>
      <patternFill patternType="solid">
        <fgColor rgb="FF92D050"/>
        <bgColor indexed="64"/>
      </patternFill>
    </fill>
    <fill>
      <patternFill patternType="solid">
        <fgColor theme="0" tint="-0.249977111117893"/>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rgb="FFFFFF00"/>
        <bgColor indexed="64"/>
      </patternFill>
    </fill>
    <fill>
      <patternFill patternType="solid">
        <fgColor theme="0"/>
        <bgColor indexed="64"/>
      </patternFill>
    </fill>
    <fill>
      <patternFill patternType="solid">
        <fgColor theme="0" tint="-0.14999847407452621"/>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theme="5" tint="0.59999389629810485"/>
        <bgColor indexed="64"/>
      </patternFill>
    </fill>
    <fill>
      <patternFill patternType="solid">
        <fgColor theme="4" tint="0.79998168889431442"/>
        <bgColor indexed="64"/>
      </patternFill>
    </fill>
    <fill>
      <patternFill patternType="solid">
        <fgColor theme="0" tint="-4.9989318521683403E-2"/>
        <bgColor indexed="64"/>
      </patternFill>
    </fill>
    <fill>
      <patternFill patternType="solid">
        <fgColor theme="5" tint="0.79998168889431442"/>
        <bgColor indexed="64"/>
      </patternFill>
    </fill>
    <fill>
      <patternFill patternType="solid">
        <fgColor theme="0" tint="-0.14996795556505021"/>
        <bgColor indexed="64"/>
      </patternFill>
    </fill>
    <fill>
      <patternFill patternType="solid">
        <fgColor theme="1" tint="0.249977111117893"/>
        <bgColor indexed="64"/>
      </patternFill>
    </fill>
    <fill>
      <patternFill patternType="solid">
        <fgColor theme="4" tint="-0.499984740745262"/>
        <bgColor indexed="64"/>
      </patternFill>
    </fill>
    <fill>
      <patternFill patternType="solid">
        <fgColor theme="1" tint="0.34998626667073579"/>
        <bgColor indexed="64"/>
      </patternFill>
    </fill>
    <fill>
      <patternFill patternType="solid">
        <fgColor theme="3" tint="0.89999084444715716"/>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rgb="FFD9E1F2"/>
        <bgColor rgb="FF000000"/>
      </patternFill>
    </fill>
    <fill>
      <patternFill patternType="solid">
        <fgColor rgb="FF203764"/>
        <bgColor rgb="FF000000"/>
      </patternFill>
    </fill>
    <fill>
      <patternFill patternType="solid">
        <fgColor theme="0" tint="-0.34998626667073579"/>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E2EFDA"/>
        <bgColor rgb="FF000000"/>
      </patternFill>
    </fill>
    <fill>
      <patternFill patternType="solid">
        <fgColor rgb="FFFFFFFF"/>
        <bgColor rgb="FF000000"/>
      </patternFill>
    </fill>
    <fill>
      <patternFill patternType="lightUp"/>
    </fill>
    <fill>
      <patternFill patternType="solid">
        <fgColor rgb="FFCCCCFF"/>
        <bgColor indexed="64"/>
      </patternFill>
    </fill>
    <fill>
      <patternFill patternType="solid">
        <fgColor theme="0" tint="-4.9989318521683403E-2"/>
        <bgColor rgb="FF000000"/>
      </patternFill>
    </fill>
    <fill>
      <patternFill patternType="solid">
        <fgColor rgb="FFF2F2F2"/>
        <bgColor rgb="FF000000"/>
      </patternFill>
    </fill>
    <fill>
      <patternFill patternType="solid">
        <fgColor rgb="FFC6E0B4"/>
        <bgColor rgb="FF000000"/>
      </patternFill>
    </fill>
    <fill>
      <patternFill patternType="solid">
        <fgColor rgb="FFB4C6E7"/>
        <bgColor rgb="FF000000"/>
      </patternFill>
    </fill>
    <fill>
      <patternFill patternType="solid">
        <fgColor rgb="FFEFE8F0"/>
        <bgColor indexed="64"/>
      </patternFill>
    </fill>
    <fill>
      <patternFill patternType="solid">
        <fgColor rgb="FFDFD1E1"/>
        <bgColor indexed="64"/>
      </patternFill>
    </fill>
    <fill>
      <patternFill patternType="solid">
        <fgColor rgb="FFF1EAF2"/>
        <bgColor indexed="64"/>
      </patternFill>
    </fill>
    <fill>
      <patternFill patternType="solid">
        <fgColor rgb="FFD6DCE4"/>
        <bgColor rgb="FF000000"/>
      </patternFill>
    </fill>
    <fill>
      <patternFill patternType="solid">
        <fgColor rgb="FFFFF2CC"/>
        <bgColor rgb="FF000000"/>
      </patternFill>
    </fill>
  </fills>
  <borders count="270">
    <border>
      <left/>
      <right/>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bottom/>
      <diagonal/>
    </border>
    <border>
      <left style="thin">
        <color indexed="64"/>
      </left>
      <right/>
      <top/>
      <bottom/>
      <diagonal/>
    </border>
    <border>
      <left/>
      <right style="thin">
        <color indexed="64"/>
      </right>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theme="0" tint="-0.499984740745262"/>
      </left>
      <right style="thin">
        <color theme="0" tint="-0.499984740745262"/>
      </right>
      <top/>
      <bottom/>
      <diagonal/>
    </border>
    <border>
      <left style="thin">
        <color theme="0" tint="-0.499984740745262"/>
      </left>
      <right style="thin">
        <color theme="0" tint="-0.499984740745262"/>
      </right>
      <top/>
      <bottom style="thin">
        <color theme="0" tint="-0.499984740745262"/>
      </bottom>
      <diagonal/>
    </border>
    <border>
      <left style="thin">
        <color theme="0" tint="-0.499984740745262"/>
      </left>
      <right style="thin">
        <color theme="0" tint="-0.499984740745262"/>
      </right>
      <top style="thin">
        <color theme="0" tint="-0.499984740745262"/>
      </top>
      <bottom/>
      <diagonal/>
    </border>
    <border>
      <left style="thin">
        <color theme="0" tint="-0.499984740745262"/>
      </left>
      <right/>
      <top style="thin">
        <color theme="0" tint="-0.499984740745262"/>
      </top>
      <bottom style="thin">
        <color theme="0" tint="-0.499984740745262"/>
      </bottom>
      <diagonal/>
    </border>
    <border>
      <left style="thin">
        <color theme="0" tint="-0.499984740745262"/>
      </left>
      <right/>
      <top style="thin">
        <color theme="0" tint="-0.499984740745262"/>
      </top>
      <bottom/>
      <diagonal/>
    </border>
    <border>
      <left style="thin">
        <color indexed="64"/>
      </left>
      <right style="thin">
        <color indexed="64"/>
      </right>
      <top style="thin">
        <color indexed="64"/>
      </top>
      <bottom style="medium">
        <color indexed="64"/>
      </bottom>
      <diagonal/>
    </border>
    <border>
      <left style="thin">
        <color theme="1"/>
      </left>
      <right style="thin">
        <color theme="1"/>
      </right>
      <top style="thin">
        <color theme="1"/>
      </top>
      <bottom style="thin">
        <color theme="1"/>
      </bottom>
      <diagonal/>
    </border>
    <border>
      <left/>
      <right/>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right/>
      <top style="thin">
        <color theme="1"/>
      </top>
      <bottom style="thin">
        <color theme="1"/>
      </bottom>
      <diagonal/>
    </border>
    <border>
      <left style="thin">
        <color theme="1"/>
      </left>
      <right/>
      <top style="thin">
        <color indexed="64"/>
      </top>
      <bottom style="thin">
        <color indexed="64"/>
      </bottom>
      <diagonal/>
    </border>
    <border>
      <left/>
      <right style="thin">
        <color theme="1"/>
      </right>
      <top style="thin">
        <color indexed="64"/>
      </top>
      <bottom style="thin">
        <color indexed="64"/>
      </bottom>
      <diagonal/>
    </border>
    <border>
      <left style="thin">
        <color indexed="64"/>
      </left>
      <right style="medium">
        <color indexed="64"/>
      </right>
      <top style="thin">
        <color indexed="64"/>
      </top>
      <bottom/>
      <diagonal/>
    </border>
    <border>
      <left style="thin">
        <color theme="1" tint="0.34998626667073579"/>
      </left>
      <right style="thin">
        <color theme="1" tint="0.34998626667073579"/>
      </right>
      <top style="thin">
        <color theme="1" tint="0.34998626667073579"/>
      </top>
      <bottom style="thin">
        <color theme="1" tint="0.34998626667073579"/>
      </bottom>
      <diagonal/>
    </border>
    <border>
      <left style="thin">
        <color theme="1" tint="0.34998626667073579"/>
      </left>
      <right/>
      <top style="thin">
        <color theme="1" tint="0.34998626667073579"/>
      </top>
      <bottom style="thin">
        <color theme="1" tint="0.34998626667073579"/>
      </bottom>
      <diagonal/>
    </border>
    <border>
      <left/>
      <right style="thin">
        <color theme="1" tint="0.34998626667073579"/>
      </right>
      <top style="thin">
        <color theme="1" tint="0.34998626667073579"/>
      </top>
      <bottom style="thin">
        <color theme="1" tint="0.34998626667073579"/>
      </bottom>
      <diagonal/>
    </border>
    <border>
      <left style="medium">
        <color indexed="64"/>
      </left>
      <right style="thin">
        <color theme="1" tint="0.499984740745262"/>
      </right>
      <top style="medium">
        <color indexed="64"/>
      </top>
      <bottom style="thin">
        <color theme="1" tint="0.499984740745262"/>
      </bottom>
      <diagonal/>
    </border>
    <border>
      <left style="thin">
        <color theme="1" tint="0.499984740745262"/>
      </left>
      <right style="thin">
        <color theme="1" tint="0.499984740745262"/>
      </right>
      <top style="medium">
        <color indexed="64"/>
      </top>
      <bottom style="thin">
        <color theme="1" tint="0.499984740745262"/>
      </bottom>
      <diagonal/>
    </border>
    <border>
      <left style="thin">
        <color theme="1" tint="0.499984740745262"/>
      </left>
      <right style="medium">
        <color indexed="64"/>
      </right>
      <top style="medium">
        <color indexed="64"/>
      </top>
      <bottom style="thin">
        <color theme="1" tint="0.499984740745262"/>
      </bottom>
      <diagonal/>
    </border>
    <border>
      <left/>
      <right style="thin">
        <color theme="1" tint="0.499984740745262"/>
      </right>
      <top style="medium">
        <color indexed="64"/>
      </top>
      <bottom style="thin">
        <color theme="1" tint="0.499984740745262"/>
      </bottom>
      <diagonal/>
    </border>
    <border>
      <left style="medium">
        <color indexed="64"/>
      </left>
      <right style="thin">
        <color theme="1" tint="0.499984740745262"/>
      </right>
      <top style="thin">
        <color theme="1" tint="0.499984740745262"/>
      </top>
      <bottom style="thin">
        <color theme="1" tint="0.499984740745262"/>
      </bottom>
      <diagonal/>
    </border>
    <border>
      <left style="thin">
        <color theme="1" tint="0.499984740745262"/>
      </left>
      <right style="thin">
        <color theme="1" tint="0.499984740745262"/>
      </right>
      <top style="thin">
        <color theme="1" tint="0.499984740745262"/>
      </top>
      <bottom style="thin">
        <color theme="1" tint="0.499984740745262"/>
      </bottom>
      <diagonal/>
    </border>
    <border>
      <left style="thin">
        <color theme="1" tint="0.499984740745262"/>
      </left>
      <right style="medium">
        <color indexed="64"/>
      </right>
      <top style="thin">
        <color theme="1" tint="0.499984740745262"/>
      </top>
      <bottom style="thin">
        <color theme="1" tint="0.499984740745262"/>
      </bottom>
      <diagonal/>
    </border>
    <border>
      <left/>
      <right style="thin">
        <color theme="1" tint="0.499984740745262"/>
      </right>
      <top style="thin">
        <color theme="1" tint="0.499984740745262"/>
      </top>
      <bottom style="thin">
        <color theme="1" tint="0.499984740745262"/>
      </bottom>
      <diagonal/>
    </border>
    <border>
      <left style="medium">
        <color indexed="64"/>
      </left>
      <right style="thin">
        <color theme="1" tint="0.499984740745262"/>
      </right>
      <top style="thin">
        <color theme="1" tint="0.499984740745262"/>
      </top>
      <bottom/>
      <diagonal/>
    </border>
    <border>
      <left style="thin">
        <color theme="1" tint="0.499984740745262"/>
      </left>
      <right style="thin">
        <color theme="1" tint="0.499984740745262"/>
      </right>
      <top style="thin">
        <color theme="1" tint="0.499984740745262"/>
      </top>
      <bottom/>
      <diagonal/>
    </border>
    <border>
      <left style="thin">
        <color theme="1" tint="0.499984740745262"/>
      </left>
      <right style="medium">
        <color indexed="64"/>
      </right>
      <top style="thin">
        <color theme="1" tint="0.499984740745262"/>
      </top>
      <bottom/>
      <diagonal/>
    </border>
    <border>
      <left/>
      <right style="thin">
        <color theme="1" tint="0.499984740745262"/>
      </right>
      <top style="thin">
        <color theme="1" tint="0.499984740745262"/>
      </top>
      <bottom/>
      <diagonal/>
    </border>
    <border>
      <left style="medium">
        <color indexed="64"/>
      </left>
      <right style="thin">
        <color theme="1" tint="0.499984740745262"/>
      </right>
      <top style="thin">
        <color theme="1" tint="0.499984740745262"/>
      </top>
      <bottom style="medium">
        <color indexed="64"/>
      </bottom>
      <diagonal/>
    </border>
    <border>
      <left style="thin">
        <color theme="1" tint="0.499984740745262"/>
      </left>
      <right style="thin">
        <color theme="1" tint="0.499984740745262"/>
      </right>
      <top style="thin">
        <color theme="1" tint="0.499984740745262"/>
      </top>
      <bottom style="medium">
        <color indexed="64"/>
      </bottom>
      <diagonal/>
    </border>
    <border>
      <left style="thin">
        <color theme="1" tint="0.499984740745262"/>
      </left>
      <right style="medium">
        <color indexed="64"/>
      </right>
      <top style="thin">
        <color theme="1" tint="0.499984740745262"/>
      </top>
      <bottom style="medium">
        <color indexed="64"/>
      </bottom>
      <diagonal/>
    </border>
    <border>
      <left/>
      <right style="thin">
        <color theme="1" tint="0.499984740745262"/>
      </right>
      <top style="thin">
        <color theme="1" tint="0.499984740745262"/>
      </top>
      <bottom style="medium">
        <color indexed="64"/>
      </bottom>
      <diagonal/>
    </border>
    <border>
      <left style="medium">
        <color indexed="64"/>
      </left>
      <right style="thin">
        <color theme="1" tint="0.499984740745262"/>
      </right>
      <top/>
      <bottom style="thin">
        <color theme="1" tint="0.499984740745262"/>
      </bottom>
      <diagonal/>
    </border>
    <border>
      <left style="thin">
        <color theme="1" tint="0.499984740745262"/>
      </left>
      <right style="thin">
        <color theme="1" tint="0.499984740745262"/>
      </right>
      <top/>
      <bottom style="thin">
        <color theme="1" tint="0.499984740745262"/>
      </bottom>
      <diagonal/>
    </border>
    <border>
      <left style="thin">
        <color theme="1" tint="0.499984740745262"/>
      </left>
      <right style="medium">
        <color indexed="64"/>
      </right>
      <top/>
      <bottom style="thin">
        <color theme="1" tint="0.499984740745262"/>
      </bottom>
      <diagonal/>
    </border>
    <border>
      <left/>
      <right style="thin">
        <color theme="1" tint="0.499984740745262"/>
      </right>
      <top/>
      <bottom style="thin">
        <color theme="1" tint="0.499984740745262"/>
      </bottom>
      <diagonal/>
    </border>
    <border>
      <left style="medium">
        <color indexed="64"/>
      </left>
      <right/>
      <top/>
      <bottom/>
      <diagonal/>
    </border>
    <border>
      <left/>
      <right style="medium">
        <color indexed="64"/>
      </right>
      <top/>
      <bottom/>
      <diagonal/>
    </border>
    <border>
      <left/>
      <right style="thin">
        <color indexed="64"/>
      </right>
      <top style="medium">
        <color indexed="64"/>
      </top>
      <bottom style="thin">
        <color indexed="64"/>
      </bottom>
      <diagonal/>
    </border>
    <border>
      <left style="medium">
        <color indexed="64"/>
      </left>
      <right style="thin">
        <color indexed="64"/>
      </right>
      <top style="thin">
        <color indexed="64"/>
      </top>
      <bottom/>
      <diagonal/>
    </border>
    <border>
      <left/>
      <right style="thin">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thin">
        <color theme="1" tint="4.9989318521683403E-2"/>
      </left>
      <right style="thin">
        <color theme="1" tint="4.9989318521683403E-2"/>
      </right>
      <top style="thin">
        <color theme="1" tint="4.9989318521683403E-2"/>
      </top>
      <bottom style="thin">
        <color theme="1" tint="4.9989318521683403E-2"/>
      </bottom>
      <diagonal/>
    </border>
    <border>
      <left style="thin">
        <color theme="1"/>
      </left>
      <right style="thin">
        <color theme="1"/>
      </right>
      <top style="thin">
        <color theme="1"/>
      </top>
      <bottom/>
      <diagonal/>
    </border>
    <border>
      <left style="thin">
        <color indexed="64"/>
      </left>
      <right style="thin">
        <color indexed="64"/>
      </right>
      <top style="thin">
        <color theme="1"/>
      </top>
      <bottom/>
      <diagonal/>
    </border>
    <border>
      <left style="thin">
        <color theme="1" tint="4.9989318521683403E-2"/>
      </left>
      <right style="thin">
        <color theme="1" tint="4.9989318521683403E-2"/>
      </right>
      <top/>
      <bottom style="thin">
        <color theme="1" tint="4.9989318521683403E-2"/>
      </bottom>
      <diagonal/>
    </border>
    <border>
      <left style="thin">
        <color indexed="64"/>
      </left>
      <right style="thin">
        <color theme="1" tint="4.9989318521683403E-2"/>
      </right>
      <top style="thin">
        <color theme="1"/>
      </top>
      <bottom/>
      <diagonal/>
    </border>
    <border>
      <left style="thin">
        <color indexed="64"/>
      </left>
      <right style="thin">
        <color theme="1" tint="4.9989318521683403E-2"/>
      </right>
      <top/>
      <bottom style="thin">
        <color indexed="64"/>
      </bottom>
      <diagonal/>
    </border>
    <border>
      <left style="thin">
        <color theme="1" tint="4.9989318521683403E-2"/>
      </left>
      <right style="thin">
        <color theme="1" tint="4.9989318521683403E-2"/>
      </right>
      <top style="thin">
        <color theme="1" tint="4.9989318521683403E-2"/>
      </top>
      <bottom/>
      <diagonal/>
    </border>
    <border>
      <left style="thin">
        <color theme="1" tint="0.34998626667073579"/>
      </left>
      <right style="thin">
        <color theme="1" tint="0.34998626667073579"/>
      </right>
      <top style="thin">
        <color theme="1" tint="0.34998626667073579"/>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theme="1" tint="4.9989318521683403E-2"/>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thin">
        <color theme="1" tint="4.9989318521683403E-2"/>
      </right>
      <top style="thin">
        <color theme="1" tint="4.9989318521683403E-2"/>
      </top>
      <bottom style="thin">
        <color theme="1" tint="4.9989318521683403E-2"/>
      </bottom>
      <diagonal/>
    </border>
    <border>
      <left style="thin">
        <color theme="1" tint="4.9989318521683403E-2"/>
      </left>
      <right style="thin">
        <color theme="1" tint="4.9989318521683403E-2"/>
      </right>
      <top/>
      <bottom/>
      <diagonal/>
    </border>
    <border>
      <left/>
      <right style="thin">
        <color theme="1" tint="4.9989318521683403E-2"/>
      </right>
      <top style="thin">
        <color theme="1" tint="4.9989318521683403E-2"/>
      </top>
      <bottom/>
      <diagonal/>
    </border>
    <border>
      <left/>
      <right/>
      <top/>
      <bottom style="thin">
        <color theme="1" tint="4.9989318521683403E-2"/>
      </bottom>
      <diagonal/>
    </border>
    <border>
      <left style="thin">
        <color theme="1" tint="4.9989318521683403E-2"/>
      </left>
      <right/>
      <top style="thin">
        <color theme="1" tint="4.9989318521683403E-2"/>
      </top>
      <bottom style="thin">
        <color theme="1" tint="4.9989318521683403E-2"/>
      </bottom>
      <diagonal/>
    </border>
    <border>
      <left/>
      <right/>
      <top style="thin">
        <color theme="1" tint="4.9989318521683403E-2"/>
      </top>
      <bottom style="thin">
        <color theme="1" tint="4.9989318521683403E-2"/>
      </bottom>
      <diagonal/>
    </border>
    <border>
      <left style="thin">
        <color theme="1" tint="0.34998626667073579"/>
      </left>
      <right/>
      <top/>
      <bottom/>
      <diagonal/>
    </border>
    <border>
      <left style="thin">
        <color theme="1" tint="0.34998626667073579"/>
      </left>
      <right/>
      <top style="thin">
        <color theme="1" tint="0.34998626667073579"/>
      </top>
      <bottom/>
      <diagonal/>
    </border>
    <border>
      <left/>
      <right/>
      <top style="thin">
        <color theme="1" tint="0.34998626667073579"/>
      </top>
      <bottom/>
      <diagonal/>
    </border>
    <border>
      <left/>
      <right style="thin">
        <color theme="1" tint="0.34998626667073579"/>
      </right>
      <top style="thin">
        <color theme="1" tint="0.34998626667073579"/>
      </top>
      <bottom/>
      <diagonal/>
    </border>
    <border>
      <left/>
      <right style="thin">
        <color theme="1" tint="0.34998626667073579"/>
      </right>
      <top/>
      <bottom/>
      <diagonal/>
    </border>
    <border>
      <left/>
      <right/>
      <top/>
      <bottom style="thin">
        <color theme="1" tint="0.34998626667073579"/>
      </bottom>
      <diagonal/>
    </border>
    <border>
      <left style="thin">
        <color rgb="FF595959"/>
      </left>
      <right/>
      <top style="thin">
        <color rgb="FF595959"/>
      </top>
      <bottom/>
      <diagonal/>
    </border>
    <border>
      <left/>
      <right style="thin">
        <color rgb="FF595959"/>
      </right>
      <top style="thin">
        <color rgb="FF595959"/>
      </top>
      <bottom/>
      <diagonal/>
    </border>
    <border>
      <left style="thin">
        <color rgb="FF595959"/>
      </left>
      <right style="thin">
        <color rgb="FF595959"/>
      </right>
      <top style="thin">
        <color rgb="FF595959"/>
      </top>
      <bottom/>
      <diagonal/>
    </border>
    <border>
      <left/>
      <right/>
      <top/>
      <bottom style="thin">
        <color rgb="FF595959"/>
      </bottom>
      <diagonal/>
    </border>
    <border>
      <left style="thin">
        <color rgb="FF595959"/>
      </left>
      <right/>
      <top/>
      <bottom/>
      <diagonal/>
    </border>
    <border>
      <left style="thin">
        <color theme="0" tint="-0.499984740745262"/>
      </left>
      <right/>
      <top/>
      <bottom/>
      <diagonal/>
    </border>
    <border>
      <left style="thin">
        <color theme="1" tint="4.9989318521683403E-2"/>
      </left>
      <right/>
      <top style="thin">
        <color theme="1" tint="0.34998626667073579"/>
      </top>
      <bottom style="thin">
        <color theme="1" tint="4.9989318521683403E-2"/>
      </bottom>
      <diagonal/>
    </border>
    <border>
      <left style="thin">
        <color theme="1" tint="0.34998626667073579"/>
      </left>
      <right style="thin">
        <color theme="1" tint="0.34998626667073579"/>
      </right>
      <top/>
      <bottom/>
      <diagonal/>
    </border>
    <border>
      <left style="thin">
        <color theme="1" tint="0.34998626667073579"/>
      </left>
      <right style="thin">
        <color theme="1" tint="0.34998626667073579"/>
      </right>
      <top/>
      <bottom style="thin">
        <color theme="1" tint="0.34998626667073579"/>
      </bottom>
      <diagonal/>
    </border>
    <border>
      <left style="thin">
        <color indexed="64"/>
      </left>
      <right style="thin">
        <color indexed="64"/>
      </right>
      <top/>
      <bottom style="thin">
        <color theme="1" tint="0.34998626667073579"/>
      </bottom>
      <diagonal/>
    </border>
    <border>
      <left style="thin">
        <color indexed="64"/>
      </left>
      <right style="thin">
        <color indexed="64"/>
      </right>
      <top style="thin">
        <color theme="1" tint="0.34998626667073579"/>
      </top>
      <bottom/>
      <diagonal/>
    </border>
    <border>
      <left style="thin">
        <color theme="1"/>
      </left>
      <right/>
      <top style="thin">
        <color theme="1"/>
      </top>
      <bottom/>
      <diagonal/>
    </border>
    <border>
      <left style="thin">
        <color indexed="64"/>
      </left>
      <right/>
      <top style="thin">
        <color theme="1" tint="0.34998626667073579"/>
      </top>
      <bottom/>
      <diagonal/>
    </border>
    <border>
      <left style="thin">
        <color indexed="64"/>
      </left>
      <right/>
      <top/>
      <bottom style="thin">
        <color theme="1" tint="0.34998626667073579"/>
      </bottom>
      <diagonal/>
    </border>
    <border>
      <left style="thin">
        <color theme="1" tint="0.249977111117893"/>
      </left>
      <right style="thin">
        <color theme="1" tint="0.249977111117893"/>
      </right>
      <top style="thin">
        <color theme="1" tint="0.249977111117893"/>
      </top>
      <bottom style="thin">
        <color theme="1" tint="0.249977111117893"/>
      </bottom>
      <diagonal/>
    </border>
    <border>
      <left style="medium">
        <color theme="1"/>
      </left>
      <right style="thin">
        <color theme="1" tint="0.499984740745262"/>
      </right>
      <top style="medium">
        <color theme="1"/>
      </top>
      <bottom style="thin">
        <color theme="1" tint="0.499984740745262"/>
      </bottom>
      <diagonal/>
    </border>
    <border>
      <left style="thin">
        <color theme="1" tint="0.499984740745262"/>
      </left>
      <right style="thin">
        <color theme="1" tint="0.499984740745262"/>
      </right>
      <top style="medium">
        <color theme="1"/>
      </top>
      <bottom style="thin">
        <color theme="1" tint="0.499984740745262"/>
      </bottom>
      <diagonal/>
    </border>
    <border>
      <left style="thin">
        <color theme="1" tint="0.499984740745262"/>
      </left>
      <right style="medium">
        <color theme="1"/>
      </right>
      <top style="medium">
        <color theme="1"/>
      </top>
      <bottom style="thin">
        <color theme="1" tint="0.499984740745262"/>
      </bottom>
      <diagonal/>
    </border>
    <border>
      <left style="medium">
        <color theme="1"/>
      </left>
      <right style="thin">
        <color theme="1" tint="0.499984740745262"/>
      </right>
      <top style="thin">
        <color theme="1" tint="0.499984740745262"/>
      </top>
      <bottom style="thin">
        <color theme="1" tint="0.499984740745262"/>
      </bottom>
      <diagonal/>
    </border>
    <border>
      <left style="thin">
        <color theme="1" tint="0.499984740745262"/>
      </left>
      <right style="medium">
        <color theme="1"/>
      </right>
      <top style="thin">
        <color theme="1" tint="0.499984740745262"/>
      </top>
      <bottom style="thin">
        <color theme="1" tint="0.499984740745262"/>
      </bottom>
      <diagonal/>
    </border>
    <border>
      <left style="medium">
        <color theme="1"/>
      </left>
      <right style="thin">
        <color theme="1" tint="0.499984740745262"/>
      </right>
      <top style="thin">
        <color theme="1" tint="0.499984740745262"/>
      </top>
      <bottom style="medium">
        <color theme="1"/>
      </bottom>
      <diagonal/>
    </border>
    <border>
      <left style="thin">
        <color theme="1" tint="0.499984740745262"/>
      </left>
      <right style="thin">
        <color theme="1" tint="0.499984740745262"/>
      </right>
      <top style="thin">
        <color theme="1" tint="0.499984740745262"/>
      </top>
      <bottom style="medium">
        <color theme="1"/>
      </bottom>
      <diagonal/>
    </border>
    <border>
      <left style="thin">
        <color theme="1" tint="0.499984740745262"/>
      </left>
      <right style="medium">
        <color theme="1"/>
      </right>
      <top style="thin">
        <color theme="1" tint="0.499984740745262"/>
      </top>
      <bottom style="medium">
        <color theme="1"/>
      </bottom>
      <diagonal/>
    </border>
    <border>
      <left style="medium">
        <color theme="1"/>
      </left>
      <right/>
      <top style="medium">
        <color theme="1"/>
      </top>
      <bottom/>
      <diagonal/>
    </border>
    <border>
      <left/>
      <right style="medium">
        <color theme="1"/>
      </right>
      <top style="medium">
        <color theme="1"/>
      </top>
      <bottom/>
      <diagonal/>
    </border>
    <border>
      <left style="medium">
        <color theme="1"/>
      </left>
      <right/>
      <top/>
      <bottom/>
      <diagonal/>
    </border>
    <border>
      <left/>
      <right style="medium">
        <color theme="1"/>
      </right>
      <top/>
      <bottom/>
      <diagonal/>
    </border>
    <border>
      <left style="medium">
        <color theme="1"/>
      </left>
      <right/>
      <top/>
      <bottom style="medium">
        <color theme="1"/>
      </bottom>
      <diagonal/>
    </border>
    <border>
      <left/>
      <right style="medium">
        <color theme="1"/>
      </right>
      <top/>
      <bottom style="medium">
        <color theme="1"/>
      </bottom>
      <diagonal/>
    </border>
    <border>
      <left/>
      <right/>
      <top style="medium">
        <color theme="1"/>
      </top>
      <bottom/>
      <diagonal/>
    </border>
    <border>
      <left/>
      <right/>
      <top/>
      <bottom style="medium">
        <color theme="1"/>
      </bottom>
      <diagonal/>
    </border>
    <border>
      <left style="thin">
        <color theme="1"/>
      </left>
      <right/>
      <top/>
      <bottom/>
      <diagonal/>
    </border>
    <border>
      <left/>
      <right style="thin">
        <color indexed="64"/>
      </right>
      <top style="thin">
        <color theme="1" tint="0.34998626667073579"/>
      </top>
      <bottom/>
      <diagonal/>
    </border>
    <border>
      <left/>
      <right style="thin">
        <color indexed="64"/>
      </right>
      <top/>
      <bottom style="thin">
        <color theme="1" tint="0.34998626667073579"/>
      </bottom>
      <diagonal/>
    </border>
    <border>
      <left/>
      <right style="thin">
        <color theme="1"/>
      </right>
      <top/>
      <bottom style="thin">
        <color theme="1"/>
      </bottom>
      <diagonal/>
    </border>
    <border>
      <left style="thin">
        <color theme="1" tint="0.499984740745262"/>
      </left>
      <right style="thin">
        <color theme="1" tint="0.499984740745262"/>
      </right>
      <top style="medium">
        <color theme="1"/>
      </top>
      <bottom/>
      <diagonal/>
    </border>
    <border>
      <left style="thin">
        <color theme="1" tint="0.499984740745262"/>
      </left>
      <right style="thin">
        <color theme="1" tint="0.499984740745262"/>
      </right>
      <top/>
      <bottom style="medium">
        <color theme="1"/>
      </bottom>
      <diagonal/>
    </border>
    <border>
      <left/>
      <right/>
      <top style="thin">
        <color theme="1"/>
      </top>
      <bottom/>
      <diagonal/>
    </border>
    <border>
      <left/>
      <right style="thin">
        <color theme="1"/>
      </right>
      <top style="thin">
        <color theme="1"/>
      </top>
      <bottom/>
      <diagonal/>
    </border>
    <border>
      <left/>
      <right style="thin">
        <color theme="1"/>
      </right>
      <top/>
      <bottom/>
      <diagonal/>
    </border>
    <border>
      <left style="thin">
        <color theme="1"/>
      </left>
      <right/>
      <top/>
      <bottom style="thin">
        <color theme="1"/>
      </bottom>
      <diagonal/>
    </border>
    <border>
      <left style="thin">
        <color theme="1" tint="0.499984740745262"/>
      </left>
      <right style="medium">
        <color indexed="64"/>
      </right>
      <top style="medium">
        <color theme="1"/>
      </top>
      <bottom style="thin">
        <color theme="1" tint="0.499984740745262"/>
      </bottom>
      <diagonal/>
    </border>
    <border>
      <left/>
      <right style="thin">
        <color theme="1"/>
      </right>
      <top style="medium">
        <color theme="1"/>
      </top>
      <bottom/>
      <diagonal/>
    </border>
    <border>
      <left style="thin">
        <color theme="1" tint="0.499984740745262"/>
      </left>
      <right style="medium">
        <color indexed="64"/>
      </right>
      <top style="thin">
        <color theme="1" tint="0.499984740745262"/>
      </top>
      <bottom style="medium">
        <color theme="1"/>
      </bottom>
      <diagonal/>
    </border>
    <border>
      <left/>
      <right style="thin">
        <color theme="1"/>
      </right>
      <top/>
      <bottom style="medium">
        <color theme="1"/>
      </bottom>
      <diagonal/>
    </border>
    <border>
      <left style="thin">
        <color theme="1"/>
      </left>
      <right style="thin">
        <color theme="1"/>
      </right>
      <top/>
      <bottom/>
      <diagonal/>
    </border>
    <border>
      <left style="thin">
        <color theme="1" tint="0.499984740745262"/>
      </left>
      <right style="thin">
        <color theme="1" tint="0.499984740745262"/>
      </right>
      <top/>
      <bottom/>
      <diagonal/>
    </border>
    <border>
      <left style="thin">
        <color rgb="FF000000"/>
      </left>
      <right style="thin">
        <color rgb="FF000000"/>
      </right>
      <top style="thin">
        <color rgb="FF000000"/>
      </top>
      <bottom style="thin">
        <color rgb="FF000000"/>
      </bottom>
      <diagonal/>
    </border>
    <border>
      <left/>
      <right style="thin">
        <color rgb="FF000000"/>
      </right>
      <top/>
      <bottom/>
      <diagonal/>
    </border>
    <border>
      <left/>
      <right style="thin">
        <color rgb="FF000000"/>
      </right>
      <top style="thin">
        <color rgb="FF000000"/>
      </top>
      <bottom/>
      <diagonal/>
    </border>
    <border>
      <left/>
      <right/>
      <top style="thin">
        <color rgb="FF000000"/>
      </top>
      <bottom/>
      <diagonal/>
    </border>
    <border>
      <left style="thin">
        <color rgb="FF595959"/>
      </left>
      <right style="thin">
        <color indexed="64"/>
      </right>
      <top/>
      <bottom/>
      <diagonal/>
    </border>
    <border>
      <left style="thin">
        <color rgb="FF595959"/>
      </left>
      <right style="thin">
        <color rgb="FF595959"/>
      </right>
      <top/>
      <bottom/>
      <diagonal/>
    </border>
    <border>
      <left style="thin">
        <color theme="1" tint="0.34998626667073579"/>
      </left>
      <right/>
      <top/>
      <bottom style="thin">
        <color theme="1" tint="0.34998626667073579"/>
      </bottom>
      <diagonal/>
    </border>
    <border>
      <left style="thin">
        <color indexed="64"/>
      </left>
      <right style="medium">
        <color indexed="64"/>
      </right>
      <top style="medium">
        <color indexed="64"/>
      </top>
      <bottom/>
      <diagonal/>
    </border>
    <border>
      <left/>
      <right style="thin">
        <color theme="1" tint="0.499984740745262"/>
      </right>
      <top style="medium">
        <color theme="1"/>
      </top>
      <bottom style="thin">
        <color theme="1" tint="0.499984740745262"/>
      </bottom>
      <diagonal/>
    </border>
    <border>
      <left style="thin">
        <color indexed="64"/>
      </left>
      <right style="medium">
        <color indexed="64"/>
      </right>
      <top/>
      <bottom/>
      <diagonal/>
    </border>
    <border>
      <left/>
      <right style="thin">
        <color theme="1" tint="0.499984740745262"/>
      </right>
      <top style="thin">
        <color theme="1" tint="0.499984740745262"/>
      </top>
      <bottom style="medium">
        <color theme="1"/>
      </bottom>
      <diagonal/>
    </border>
    <border>
      <left style="thin">
        <color indexed="64"/>
      </left>
      <right style="thin">
        <color indexed="64"/>
      </right>
      <top/>
      <bottom style="thin">
        <color theme="1" tint="0.499984740745262"/>
      </bottom>
      <diagonal/>
    </border>
    <border>
      <left style="thin">
        <color indexed="64"/>
      </left>
      <right style="thin">
        <color indexed="64"/>
      </right>
      <top style="thin">
        <color theme="1" tint="0.499984740745262"/>
      </top>
      <bottom style="thin">
        <color theme="1" tint="0.499984740745262"/>
      </bottom>
      <diagonal/>
    </border>
    <border>
      <left style="thin">
        <color indexed="64"/>
      </left>
      <right style="medium">
        <color theme="1"/>
      </right>
      <top style="medium">
        <color indexed="64"/>
      </top>
      <bottom/>
      <diagonal/>
    </border>
    <border>
      <left style="thin">
        <color indexed="64"/>
      </left>
      <right style="thin">
        <color indexed="64"/>
      </right>
      <top style="medium">
        <color indexed="64"/>
      </top>
      <bottom style="thin">
        <color theme="1" tint="0.499984740745262"/>
      </bottom>
      <diagonal/>
    </border>
    <border>
      <left style="medium">
        <color theme="1" tint="0.34998626667073579"/>
      </left>
      <right style="thin">
        <color theme="1" tint="0.34998626667073579"/>
      </right>
      <top style="medium">
        <color theme="1" tint="0.34998626667073579"/>
      </top>
      <bottom style="thin">
        <color theme="1" tint="0.34998626667073579"/>
      </bottom>
      <diagonal/>
    </border>
    <border>
      <left style="thin">
        <color theme="1" tint="0.34998626667073579"/>
      </left>
      <right style="thin">
        <color theme="1" tint="0.34998626667073579"/>
      </right>
      <top style="medium">
        <color theme="1" tint="0.34998626667073579"/>
      </top>
      <bottom style="thin">
        <color theme="1" tint="0.34998626667073579"/>
      </bottom>
      <diagonal/>
    </border>
    <border>
      <left style="thin">
        <color theme="1" tint="0.34998626667073579"/>
      </left>
      <right style="medium">
        <color theme="1" tint="0.34998626667073579"/>
      </right>
      <top style="medium">
        <color theme="1" tint="0.34998626667073579"/>
      </top>
      <bottom style="thin">
        <color theme="1" tint="0.34998626667073579"/>
      </bottom>
      <diagonal/>
    </border>
    <border>
      <left style="medium">
        <color theme="1" tint="0.34998626667073579"/>
      </left>
      <right style="thin">
        <color theme="1" tint="0.34998626667073579"/>
      </right>
      <top style="thin">
        <color theme="1" tint="0.34998626667073579"/>
      </top>
      <bottom style="thin">
        <color theme="1" tint="0.34998626667073579"/>
      </bottom>
      <diagonal/>
    </border>
    <border>
      <left style="thin">
        <color theme="1" tint="0.34998626667073579"/>
      </left>
      <right style="medium">
        <color theme="1" tint="0.34998626667073579"/>
      </right>
      <top style="thin">
        <color theme="1" tint="0.34998626667073579"/>
      </top>
      <bottom style="thin">
        <color theme="1" tint="0.34998626667073579"/>
      </bottom>
      <diagonal/>
    </border>
    <border>
      <left style="medium">
        <color theme="1" tint="0.34998626667073579"/>
      </left>
      <right style="thin">
        <color rgb="FF000000"/>
      </right>
      <top style="thin">
        <color rgb="FF000000"/>
      </top>
      <bottom style="thin">
        <color rgb="FF000000"/>
      </bottom>
      <diagonal/>
    </border>
    <border>
      <left style="thin">
        <color indexed="64"/>
      </left>
      <right style="medium">
        <color theme="1" tint="0.34998626667073579"/>
      </right>
      <top style="thin">
        <color indexed="64"/>
      </top>
      <bottom/>
      <diagonal/>
    </border>
    <border>
      <left style="medium">
        <color theme="1" tint="0.34998626667073579"/>
      </left>
      <right style="thin">
        <color rgb="FF000000"/>
      </right>
      <top style="thin">
        <color rgb="FF000000"/>
      </top>
      <bottom/>
      <diagonal/>
    </border>
    <border>
      <left style="medium">
        <color indexed="64"/>
      </left>
      <right style="thin">
        <color theme="1" tint="0.34998626667073579"/>
      </right>
      <top style="medium">
        <color indexed="64"/>
      </top>
      <bottom style="thin">
        <color theme="1" tint="0.34998626667073579"/>
      </bottom>
      <diagonal/>
    </border>
    <border>
      <left style="thin">
        <color theme="1" tint="0.34998626667073579"/>
      </left>
      <right style="thin">
        <color theme="1" tint="0.34998626667073579"/>
      </right>
      <top style="medium">
        <color indexed="64"/>
      </top>
      <bottom style="thin">
        <color theme="1" tint="0.34998626667073579"/>
      </bottom>
      <diagonal/>
    </border>
    <border>
      <left style="thin">
        <color theme="1" tint="0.34998626667073579"/>
      </left>
      <right style="medium">
        <color indexed="64"/>
      </right>
      <top style="medium">
        <color indexed="64"/>
      </top>
      <bottom/>
      <diagonal/>
    </border>
    <border>
      <left/>
      <right/>
      <top style="medium">
        <color theme="1" tint="0.34998626667073579"/>
      </top>
      <bottom style="thin">
        <color rgb="FF000000"/>
      </bottom>
      <diagonal/>
    </border>
    <border>
      <left style="medium">
        <color indexed="64"/>
      </left>
      <right style="thin">
        <color theme="1" tint="0.34998626667073579"/>
      </right>
      <top style="thin">
        <color theme="1" tint="0.34998626667073579"/>
      </top>
      <bottom style="thin">
        <color theme="1" tint="0.34998626667073579"/>
      </bottom>
      <diagonal/>
    </border>
    <border>
      <left style="thin">
        <color theme="1" tint="0.34998626667073579"/>
      </left>
      <right style="medium">
        <color indexed="64"/>
      </right>
      <top/>
      <bottom/>
      <diagonal/>
    </border>
    <border>
      <left/>
      <right/>
      <top style="thin">
        <color rgb="FF000000"/>
      </top>
      <bottom style="thin">
        <color rgb="FF000000"/>
      </bottom>
      <diagonal/>
    </border>
    <border>
      <left style="medium">
        <color indexed="64"/>
      </left>
      <right style="thin">
        <color theme="1" tint="0.34998626667073579"/>
      </right>
      <top style="thin">
        <color theme="1" tint="0.34998626667073579"/>
      </top>
      <bottom style="medium">
        <color indexed="64"/>
      </bottom>
      <diagonal/>
    </border>
    <border>
      <left style="thin">
        <color theme="1" tint="0.34998626667073579"/>
      </left>
      <right style="thin">
        <color theme="1" tint="0.34998626667073579"/>
      </right>
      <top style="thin">
        <color theme="1" tint="0.34998626667073579"/>
      </top>
      <bottom style="medium">
        <color indexed="64"/>
      </bottom>
      <diagonal/>
    </border>
    <border>
      <left style="thin">
        <color theme="1" tint="0.34998626667073579"/>
      </left>
      <right style="medium">
        <color indexed="64"/>
      </right>
      <top/>
      <bottom style="medium">
        <color indexed="64"/>
      </bottom>
      <diagonal/>
    </border>
    <border>
      <left/>
      <right/>
      <top style="thin">
        <color rgb="FF000000"/>
      </top>
      <bottom style="medium">
        <color theme="1" tint="0.34998626667073579"/>
      </bottom>
      <diagonal/>
    </border>
    <border>
      <left style="thin">
        <color theme="1" tint="0.34998626667073579"/>
      </left>
      <right style="thin">
        <color theme="1" tint="0.34998626667073579"/>
      </right>
      <top style="thin">
        <color theme="1" tint="0.34998626667073579"/>
      </top>
      <bottom style="medium">
        <color theme="1" tint="0.34998626667073579"/>
      </bottom>
      <diagonal/>
    </border>
    <border>
      <left style="thin">
        <color theme="1" tint="0.34998626667073579"/>
      </left>
      <right style="medium">
        <color theme="1" tint="0.34998626667073579"/>
      </right>
      <top style="thin">
        <color theme="1" tint="0.34998626667073579"/>
      </top>
      <bottom style="medium">
        <color theme="1" tint="0.34998626667073579"/>
      </bottom>
      <diagonal/>
    </border>
    <border>
      <left style="thin">
        <color theme="1" tint="0.34998626667073579"/>
      </left>
      <right style="medium">
        <color indexed="64"/>
      </right>
      <top style="medium">
        <color indexed="64"/>
      </top>
      <bottom style="thin">
        <color theme="1" tint="0.34998626667073579"/>
      </bottom>
      <diagonal/>
    </border>
    <border>
      <left style="thin">
        <color indexed="64"/>
      </left>
      <right/>
      <top style="medium">
        <color indexed="64"/>
      </top>
      <bottom/>
      <diagonal/>
    </border>
    <border>
      <left style="thin">
        <color theme="1" tint="0.34998626667073579"/>
      </left>
      <right style="medium">
        <color indexed="64"/>
      </right>
      <top style="thin">
        <color theme="1" tint="0.34998626667073579"/>
      </top>
      <bottom style="thin">
        <color theme="1" tint="0.34998626667073579"/>
      </bottom>
      <diagonal/>
    </border>
    <border>
      <left style="thin">
        <color theme="1" tint="0.34998626667073579"/>
      </left>
      <right style="medium">
        <color indexed="64"/>
      </right>
      <top style="thin">
        <color theme="1" tint="0.34998626667073579"/>
      </top>
      <bottom/>
      <diagonal/>
    </border>
    <border>
      <left style="thin">
        <color theme="1" tint="0.34998626667073579"/>
      </left>
      <right style="medium">
        <color indexed="64"/>
      </right>
      <top style="medium">
        <color theme="1" tint="0.34998626667073579"/>
      </top>
      <bottom style="thin">
        <color theme="1" tint="0.34998626667073579"/>
      </bottom>
      <diagonal/>
    </border>
    <border>
      <left style="thin">
        <color theme="1" tint="0.34998626667073579"/>
      </left>
      <right style="medium">
        <color indexed="64"/>
      </right>
      <top style="thin">
        <color theme="1" tint="0.34998626667073579"/>
      </top>
      <bottom style="medium">
        <color indexed="64"/>
      </bottom>
      <diagonal/>
    </border>
    <border>
      <left style="thin">
        <color indexed="64"/>
      </left>
      <right style="thin">
        <color indexed="64"/>
      </right>
      <top style="medium">
        <color indexed="64"/>
      </top>
      <bottom/>
      <diagonal/>
    </border>
    <border>
      <left style="medium">
        <color indexed="64"/>
      </left>
      <right style="thin">
        <color indexed="64"/>
      </right>
      <top style="medium">
        <color indexed="64"/>
      </top>
      <bottom/>
      <diagonal/>
    </border>
    <border>
      <left style="medium">
        <color indexed="64"/>
      </left>
      <right style="thin">
        <color indexed="64"/>
      </right>
      <top/>
      <bottom/>
      <diagonal/>
    </border>
    <border>
      <left style="thin">
        <color indexed="64"/>
      </left>
      <right style="thin">
        <color indexed="64"/>
      </right>
      <top style="thin">
        <color theme="1" tint="0.499984740745262"/>
      </top>
      <bottom/>
      <diagonal/>
    </border>
    <border>
      <left style="medium">
        <color theme="1"/>
      </left>
      <right style="thin">
        <color theme="1" tint="0.499984740745262"/>
      </right>
      <top style="thin">
        <color theme="1" tint="0.499984740745262"/>
      </top>
      <bottom/>
      <diagonal/>
    </border>
    <border>
      <left style="thin">
        <color theme="1" tint="0.499984740745262"/>
      </left>
      <right style="medium">
        <color theme="1"/>
      </right>
      <top style="thin">
        <color theme="1" tint="0.499984740745262"/>
      </top>
      <bottom/>
      <diagonal/>
    </border>
    <border>
      <left style="medium">
        <color theme="1" tint="0.34998626667073579"/>
      </left>
      <right style="thin">
        <color theme="1" tint="0.34998626667073579"/>
      </right>
      <top/>
      <bottom style="thin">
        <color theme="1" tint="0.34998626667073579"/>
      </bottom>
      <diagonal/>
    </border>
    <border>
      <left/>
      <right style="thin">
        <color theme="1" tint="0.34998626667073579"/>
      </right>
      <top/>
      <bottom style="thin">
        <color theme="1" tint="0.34998626667073579"/>
      </bottom>
      <diagonal/>
    </border>
    <border>
      <left style="thin">
        <color theme="1" tint="0.34998626667073579"/>
      </left>
      <right style="medium">
        <color theme="1" tint="0.34998626667073579"/>
      </right>
      <top/>
      <bottom style="thin">
        <color theme="1" tint="0.34998626667073579"/>
      </bottom>
      <diagonal/>
    </border>
    <border>
      <left style="medium">
        <color theme="1" tint="0.34998626667073579"/>
      </left>
      <right style="thin">
        <color theme="1" tint="0.34998626667073579"/>
      </right>
      <top style="thin">
        <color theme="1" tint="0.34998626667073579"/>
      </top>
      <bottom style="medium">
        <color theme="1" tint="0.34998626667073579"/>
      </bottom>
      <diagonal/>
    </border>
    <border>
      <left style="thin">
        <color theme="1" tint="0.34998626667073579"/>
      </left>
      <right style="thin">
        <color theme="1" tint="0.34998626667073579"/>
      </right>
      <top/>
      <bottom style="medium">
        <color theme="1" tint="0.34998626667073579"/>
      </bottom>
      <diagonal/>
    </border>
    <border>
      <left style="thin">
        <color theme="1" tint="0.34998626667073579"/>
      </left>
      <right style="medium">
        <color indexed="64"/>
      </right>
      <top/>
      <bottom style="medium">
        <color theme="1" tint="0.34998626667073579"/>
      </bottom>
      <diagonal/>
    </border>
    <border>
      <left/>
      <right style="thin">
        <color theme="1" tint="0.34998626667073579"/>
      </right>
      <top style="thin">
        <color theme="1" tint="0.34998626667073579"/>
      </top>
      <bottom style="medium">
        <color theme="1" tint="0.34998626667073579"/>
      </bottom>
      <diagonal/>
    </border>
    <border>
      <left/>
      <right style="thin">
        <color theme="1" tint="0.34998626667073579"/>
      </right>
      <top style="medium">
        <color indexed="64"/>
      </top>
      <bottom style="thin">
        <color theme="1" tint="0.34998626667073579"/>
      </bottom>
      <diagonal/>
    </border>
    <border>
      <left style="thin">
        <color theme="1" tint="0.34998626667073579"/>
      </left>
      <right style="thin">
        <color theme="1" tint="0.34998626667073579"/>
      </right>
      <top/>
      <bottom style="medium">
        <color indexed="64"/>
      </bottom>
      <diagonal/>
    </border>
    <border>
      <left/>
      <right style="thin">
        <color theme="1" tint="0.34998626667073579"/>
      </right>
      <top style="thin">
        <color theme="1" tint="0.34998626667073579"/>
      </top>
      <bottom style="medium">
        <color indexed="64"/>
      </bottom>
      <diagonal/>
    </border>
    <border>
      <left style="medium">
        <color theme="1" tint="0.34998626667073579"/>
      </left>
      <right style="thin">
        <color rgb="FF000000"/>
      </right>
      <top/>
      <bottom style="thin">
        <color rgb="FF000000"/>
      </bottom>
      <diagonal/>
    </border>
    <border>
      <left style="thin">
        <color indexed="64"/>
      </left>
      <right style="medium">
        <color theme="1" tint="0.34998626667073579"/>
      </right>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rgb="FF000000"/>
      </left>
      <right style="thin">
        <color indexed="64"/>
      </right>
      <top style="medium">
        <color rgb="FF000000"/>
      </top>
      <bottom style="thin">
        <color indexed="64"/>
      </bottom>
      <diagonal/>
    </border>
    <border>
      <left style="thin">
        <color indexed="64"/>
      </left>
      <right style="thin">
        <color indexed="64"/>
      </right>
      <top style="medium">
        <color rgb="FF000000"/>
      </top>
      <bottom style="thin">
        <color indexed="64"/>
      </bottom>
      <diagonal/>
    </border>
    <border>
      <left style="thin">
        <color indexed="64"/>
      </left>
      <right style="thin">
        <color indexed="64"/>
      </right>
      <top style="medium">
        <color rgb="FF000000"/>
      </top>
      <bottom style="thin">
        <color theme="1" tint="0.499984740745262"/>
      </bottom>
      <diagonal/>
    </border>
    <border>
      <left style="thin">
        <color indexed="64"/>
      </left>
      <right style="medium">
        <color rgb="FF000000"/>
      </right>
      <top style="medium">
        <color rgb="FF000000"/>
      </top>
      <bottom/>
      <diagonal/>
    </border>
    <border>
      <left style="medium">
        <color rgb="FF000000"/>
      </left>
      <right style="thin">
        <color indexed="64"/>
      </right>
      <top style="medium">
        <color indexed="64"/>
      </top>
      <bottom style="thin">
        <color indexed="64"/>
      </bottom>
      <diagonal/>
    </border>
    <border>
      <left style="thin">
        <color indexed="64"/>
      </left>
      <right style="medium">
        <color rgb="FF000000"/>
      </right>
      <top style="medium">
        <color indexed="64"/>
      </top>
      <bottom/>
      <diagonal/>
    </border>
    <border>
      <left style="medium">
        <color rgb="FF000000"/>
      </left>
      <right style="thin">
        <color indexed="64"/>
      </right>
      <top style="medium">
        <color indexed="64"/>
      </top>
      <bottom style="medium">
        <color rgb="FF000000"/>
      </bottom>
      <diagonal/>
    </border>
    <border>
      <left style="thin">
        <color indexed="64"/>
      </left>
      <right style="thin">
        <color indexed="64"/>
      </right>
      <top style="medium">
        <color indexed="64"/>
      </top>
      <bottom style="medium">
        <color rgb="FF000000"/>
      </bottom>
      <diagonal/>
    </border>
    <border>
      <left style="thin">
        <color indexed="64"/>
      </left>
      <right style="medium">
        <color rgb="FF000000"/>
      </right>
      <top style="medium">
        <color indexed="64"/>
      </top>
      <bottom style="medium">
        <color rgb="FF000000"/>
      </bottom>
      <diagonal/>
    </border>
    <border>
      <left style="medium">
        <color rgb="FF000000"/>
      </left>
      <right style="thin">
        <color theme="1" tint="0.34998626667073579"/>
      </right>
      <top style="medium">
        <color rgb="FF000000"/>
      </top>
      <bottom style="thin">
        <color theme="1" tint="0.34998626667073579"/>
      </bottom>
      <diagonal/>
    </border>
    <border>
      <left style="thin">
        <color theme="1" tint="0.34998626667073579"/>
      </left>
      <right style="thin">
        <color theme="1" tint="0.34998626667073579"/>
      </right>
      <top style="medium">
        <color rgb="FF000000"/>
      </top>
      <bottom style="thin">
        <color theme="1" tint="0.34998626667073579"/>
      </bottom>
      <diagonal/>
    </border>
    <border>
      <left style="thin">
        <color theme="1" tint="0.34998626667073579"/>
      </left>
      <right style="medium">
        <color rgb="FF000000"/>
      </right>
      <top style="medium">
        <color rgb="FF000000"/>
      </top>
      <bottom/>
      <diagonal/>
    </border>
    <border>
      <left style="medium">
        <color rgb="FF000000"/>
      </left>
      <right style="thin">
        <color theme="1" tint="0.34998626667073579"/>
      </right>
      <top style="medium">
        <color indexed="64"/>
      </top>
      <bottom style="thin">
        <color theme="1" tint="0.34998626667073579"/>
      </bottom>
      <diagonal/>
    </border>
    <border>
      <left style="thin">
        <color theme="1" tint="0.34998626667073579"/>
      </left>
      <right style="medium">
        <color rgb="FF000000"/>
      </right>
      <top style="medium">
        <color indexed="64"/>
      </top>
      <bottom/>
      <diagonal/>
    </border>
    <border>
      <left style="medium">
        <color rgb="FF000000"/>
      </left>
      <right style="thin">
        <color theme="1" tint="0.34998626667073579"/>
      </right>
      <top style="medium">
        <color indexed="64"/>
      </top>
      <bottom style="medium">
        <color rgb="FF000000"/>
      </bottom>
      <diagonal/>
    </border>
    <border>
      <left style="thin">
        <color theme="1" tint="0.34998626667073579"/>
      </left>
      <right style="thin">
        <color theme="1" tint="0.34998626667073579"/>
      </right>
      <top style="medium">
        <color indexed="64"/>
      </top>
      <bottom style="medium">
        <color rgb="FF000000"/>
      </bottom>
      <diagonal/>
    </border>
    <border>
      <left style="thin">
        <color theme="1" tint="0.34998626667073579"/>
      </left>
      <right style="medium">
        <color rgb="FF000000"/>
      </right>
      <top style="medium">
        <color indexed="64"/>
      </top>
      <bottom style="medium">
        <color rgb="FF000000"/>
      </bottom>
      <diagonal/>
    </border>
    <border>
      <left style="medium">
        <color theme="1" tint="0.34998626667073579"/>
      </left>
      <right style="thin">
        <color theme="1" tint="0.34998626667073579"/>
      </right>
      <top style="medium">
        <color theme="1" tint="0.34998626667073579"/>
      </top>
      <bottom/>
      <diagonal/>
    </border>
    <border>
      <left style="thin">
        <color theme="1" tint="0.34998626667073579"/>
      </left>
      <right style="thin">
        <color theme="1" tint="0.34998626667073579"/>
      </right>
      <top style="medium">
        <color theme="1" tint="0.34998626667073579"/>
      </top>
      <bottom/>
      <diagonal/>
    </border>
    <border>
      <left style="thin">
        <color theme="1" tint="0.34998626667073579"/>
      </left>
      <right style="medium">
        <color theme="1" tint="0.34998626667073579"/>
      </right>
      <top style="medium">
        <color theme="1" tint="0.34998626667073579"/>
      </top>
      <bottom/>
      <diagonal/>
    </border>
    <border>
      <left style="thin">
        <color indexed="64"/>
      </left>
      <right style="thin">
        <color indexed="64"/>
      </right>
      <top/>
      <bottom style="medium">
        <color rgb="FF000000"/>
      </bottom>
      <diagonal/>
    </border>
    <border>
      <left style="thin">
        <color indexed="64"/>
      </left>
      <right style="medium">
        <color rgb="FF000000"/>
      </right>
      <top style="medium">
        <color rgb="FF000000"/>
      </top>
      <bottom style="thin">
        <color indexed="64"/>
      </bottom>
      <diagonal/>
    </border>
    <border>
      <left style="thin">
        <color indexed="64"/>
      </left>
      <right style="medium">
        <color rgb="FF000000"/>
      </right>
      <top style="medium">
        <color indexed="64"/>
      </top>
      <bottom style="thin">
        <color indexed="64"/>
      </bottom>
      <diagonal/>
    </border>
    <border>
      <left style="medium">
        <color rgb="FF000000"/>
      </left>
      <right style="thin">
        <color indexed="64"/>
      </right>
      <top style="medium">
        <color indexed="64"/>
      </top>
      <bottom/>
      <diagonal/>
    </border>
    <border>
      <left style="medium">
        <color rgb="FF000000"/>
      </left>
      <right style="thin">
        <color indexed="64"/>
      </right>
      <top/>
      <bottom style="thin">
        <color indexed="64"/>
      </bottom>
      <diagonal/>
    </border>
    <border>
      <left style="thin">
        <color indexed="64"/>
      </left>
      <right style="medium">
        <color rgb="FF000000"/>
      </right>
      <top/>
      <bottom/>
      <diagonal/>
    </border>
    <border>
      <left style="medium">
        <color rgb="FF000000"/>
      </left>
      <right style="thin">
        <color indexed="64"/>
      </right>
      <top/>
      <bottom/>
      <diagonal/>
    </border>
    <border>
      <left style="medium">
        <color rgb="FF000000"/>
      </left>
      <right style="thin">
        <color indexed="64"/>
      </right>
      <top style="thin">
        <color indexed="64"/>
      </top>
      <bottom style="thin">
        <color indexed="64"/>
      </bottom>
      <diagonal/>
    </border>
    <border>
      <left style="medium">
        <color rgb="FF000000"/>
      </left>
      <right style="thin">
        <color indexed="64"/>
      </right>
      <top style="thin">
        <color indexed="64"/>
      </top>
      <bottom style="medium">
        <color indexed="64"/>
      </bottom>
      <diagonal/>
    </border>
    <border>
      <left style="thin">
        <color indexed="64"/>
      </left>
      <right style="medium">
        <color rgb="FF000000"/>
      </right>
      <top/>
      <bottom style="medium">
        <color indexed="64"/>
      </bottom>
      <diagonal/>
    </border>
    <border>
      <left style="thin">
        <color theme="1" tint="0.34998626667073579"/>
      </left>
      <right style="medium">
        <color rgb="FF000000"/>
      </right>
      <top style="medium">
        <color indexed="64"/>
      </top>
      <bottom style="thin">
        <color theme="1" tint="0.34998626667073579"/>
      </bottom>
      <diagonal/>
    </border>
    <border>
      <left style="medium">
        <color rgb="FF000000"/>
      </left>
      <right style="thin">
        <color theme="1" tint="0.34998626667073579"/>
      </right>
      <top style="thin">
        <color theme="1" tint="0.34998626667073579"/>
      </top>
      <bottom style="thin">
        <color theme="1" tint="0.34998626667073579"/>
      </bottom>
      <diagonal/>
    </border>
    <border>
      <left style="thin">
        <color theme="1" tint="0.34998626667073579"/>
      </left>
      <right style="medium">
        <color rgb="FF000000"/>
      </right>
      <top style="thin">
        <color theme="1" tint="0.34998626667073579"/>
      </top>
      <bottom style="thin">
        <color theme="1" tint="0.34998626667073579"/>
      </bottom>
      <diagonal/>
    </border>
    <border>
      <left style="medium">
        <color rgb="FF000000"/>
      </left>
      <right style="thin">
        <color theme="1" tint="0.34998626667073579"/>
      </right>
      <top style="thin">
        <color theme="1" tint="0.34998626667073579"/>
      </top>
      <bottom style="medium">
        <color rgb="FF000000"/>
      </bottom>
      <diagonal/>
    </border>
    <border>
      <left style="thin">
        <color theme="1" tint="0.34998626667073579"/>
      </left>
      <right style="thin">
        <color theme="1" tint="0.34998626667073579"/>
      </right>
      <top style="thin">
        <color theme="1" tint="0.34998626667073579"/>
      </top>
      <bottom style="medium">
        <color rgb="FF000000"/>
      </bottom>
      <diagonal/>
    </border>
    <border>
      <left style="thin">
        <color theme="1" tint="0.34998626667073579"/>
      </left>
      <right style="medium">
        <color rgb="FF000000"/>
      </right>
      <top style="thin">
        <color theme="1" tint="0.34998626667073579"/>
      </top>
      <bottom style="medium">
        <color rgb="FF000000"/>
      </bottom>
      <diagonal/>
    </border>
    <border>
      <left/>
      <right style="thin">
        <color rgb="FF000000"/>
      </right>
      <top style="medium">
        <color indexed="64"/>
      </top>
      <bottom style="thin">
        <color rgb="FF000000"/>
      </bottom>
      <diagonal/>
    </border>
    <border>
      <left/>
      <right style="thin">
        <color rgb="FF000000"/>
      </right>
      <top style="thin">
        <color rgb="FF000000"/>
      </top>
      <bottom style="thin">
        <color rgb="FF000000"/>
      </bottom>
      <diagonal/>
    </border>
    <border>
      <left style="thin">
        <color theme="1" tint="0.34998626667073579"/>
      </left>
      <right style="medium">
        <color rgb="FF000000"/>
      </right>
      <top style="medium">
        <color rgb="FF000000"/>
      </top>
      <bottom style="thin">
        <color theme="1" tint="0.34998626667073579"/>
      </bottom>
      <diagonal/>
    </border>
    <border>
      <left/>
      <right/>
      <top style="thin">
        <color rgb="FF000000"/>
      </top>
      <bottom style="medium">
        <color indexed="64"/>
      </bottom>
      <diagonal/>
    </border>
    <border>
      <left style="medium">
        <color rgb="FF000000"/>
      </left>
      <right style="thin">
        <color theme="1" tint="0.34998626667073579"/>
      </right>
      <top style="thin">
        <color theme="1" tint="0.34998626667073579"/>
      </top>
      <bottom/>
      <diagonal/>
    </border>
    <border>
      <left style="thin">
        <color theme="1" tint="0.34998626667073579"/>
      </left>
      <right style="medium">
        <color rgb="FF000000"/>
      </right>
      <top style="thin">
        <color theme="1" tint="0.34998626667073579"/>
      </top>
      <bottom/>
      <diagonal/>
    </border>
    <border>
      <left style="medium">
        <color rgb="FF000000"/>
      </left>
      <right style="thin">
        <color indexed="64"/>
      </right>
      <top style="medium">
        <color rgb="FF000000"/>
      </top>
      <bottom/>
      <diagonal/>
    </border>
    <border>
      <left style="thin">
        <color indexed="64"/>
      </left>
      <right style="thin">
        <color indexed="64"/>
      </right>
      <top style="medium">
        <color rgb="FF000000"/>
      </top>
      <bottom/>
      <diagonal/>
    </border>
    <border>
      <left style="medium">
        <color rgb="FF000000"/>
      </left>
      <right style="thin">
        <color indexed="64"/>
      </right>
      <top/>
      <bottom style="medium">
        <color rgb="FF000000"/>
      </bottom>
      <diagonal/>
    </border>
    <border>
      <left style="thin">
        <color indexed="64"/>
      </left>
      <right style="thin">
        <color indexed="64"/>
      </right>
      <top style="thin">
        <color indexed="64"/>
      </top>
      <bottom style="medium">
        <color rgb="FF000000"/>
      </bottom>
      <diagonal/>
    </border>
    <border>
      <left style="medium">
        <color theme="1" tint="0.499984740745262"/>
      </left>
      <right/>
      <top/>
      <bottom/>
      <diagonal/>
    </border>
    <border>
      <left style="medium">
        <color theme="1" tint="0.499984740745262"/>
      </left>
      <right style="thin">
        <color indexed="64"/>
      </right>
      <top style="medium">
        <color theme="1" tint="0.499984740745262"/>
      </top>
      <bottom style="thin">
        <color indexed="64"/>
      </bottom>
      <diagonal/>
    </border>
    <border>
      <left/>
      <right/>
      <top style="medium">
        <color theme="1" tint="0.499984740745262"/>
      </top>
      <bottom style="thin">
        <color indexed="64"/>
      </bottom>
      <diagonal/>
    </border>
    <border>
      <left/>
      <right style="medium">
        <color indexed="64"/>
      </right>
      <top style="medium">
        <color indexed="64"/>
      </top>
      <bottom style="thin">
        <color indexed="64"/>
      </bottom>
      <diagonal/>
    </border>
    <border>
      <left style="medium">
        <color theme="1" tint="0.499984740745262"/>
      </left>
      <right style="thin">
        <color indexed="64"/>
      </right>
      <top/>
      <bottom/>
      <diagonal/>
    </border>
    <border>
      <left/>
      <right style="medium">
        <color indexed="64"/>
      </right>
      <top/>
      <bottom style="thin">
        <color indexed="64"/>
      </bottom>
      <diagonal/>
    </border>
    <border>
      <left style="medium">
        <color theme="1" tint="0.499984740745262"/>
      </left>
      <right style="thin">
        <color indexed="64"/>
      </right>
      <top/>
      <bottom style="medium">
        <color theme="1" tint="0.499984740745262"/>
      </bottom>
      <diagonal/>
    </border>
    <border>
      <left/>
      <right/>
      <top/>
      <bottom style="medium">
        <color theme="1" tint="0.499984740745262"/>
      </bottom>
      <diagonal/>
    </border>
    <border>
      <left style="medium">
        <color indexed="64"/>
      </left>
      <right style="thin">
        <color indexed="64"/>
      </right>
      <top/>
      <bottom style="medium">
        <color indexed="64"/>
      </bottom>
      <diagonal/>
    </border>
    <border>
      <left/>
      <right style="thin">
        <color indexed="64"/>
      </right>
      <top/>
      <bottom style="medium">
        <color indexed="64"/>
      </bottom>
      <diagonal/>
    </border>
    <border>
      <left style="thin">
        <color theme="1" tint="0.499984740745262"/>
      </left>
      <right/>
      <top/>
      <bottom/>
      <diagonal/>
    </border>
  </borders>
  <cellStyleXfs count="56">
    <xf numFmtId="0" fontId="0" fillId="0" borderId="0"/>
    <xf numFmtId="0" fontId="2" fillId="0" borderId="0"/>
    <xf numFmtId="9" fontId="3" fillId="0" borderId="0" applyFont="0" applyFill="0" applyBorder="0" applyAlignment="0" applyProtection="0"/>
    <xf numFmtId="0" fontId="7" fillId="0" borderId="0" applyNumberFormat="0" applyFill="0" applyBorder="0" applyAlignment="0" applyProtection="0"/>
    <xf numFmtId="0" fontId="9" fillId="0" borderId="0"/>
    <xf numFmtId="0" fontId="12" fillId="0" borderId="0" applyNumberFormat="0" applyFill="0" applyBorder="0" applyAlignment="0" applyProtection="0"/>
    <xf numFmtId="43" fontId="3" fillId="0" borderId="0" applyFont="0" applyFill="0" applyBorder="0" applyAlignment="0" applyProtection="0"/>
    <xf numFmtId="0" fontId="3" fillId="0" borderId="0"/>
    <xf numFmtId="9" fontId="9" fillId="0" borderId="0" applyFont="0" applyFill="0" applyBorder="0" applyAlignment="0" applyProtection="0"/>
    <xf numFmtId="0" fontId="21" fillId="0" borderId="0"/>
    <xf numFmtId="0" fontId="23" fillId="0" borderId="0" applyNumberFormat="0" applyFill="0" applyBorder="0" applyAlignment="0" applyProtection="0"/>
    <xf numFmtId="0" fontId="9" fillId="0" borderId="0"/>
    <xf numFmtId="0" fontId="9" fillId="0" borderId="0"/>
    <xf numFmtId="0" fontId="52" fillId="0" borderId="75" applyNumberFormat="0" applyFill="0" applyAlignment="0" applyProtection="0"/>
    <xf numFmtId="0" fontId="53" fillId="0" borderId="76" applyNumberFormat="0" applyFill="0" applyAlignment="0" applyProtection="0"/>
    <xf numFmtId="0" fontId="54" fillId="0" borderId="77" applyNumberFormat="0" applyFill="0" applyAlignment="0" applyProtection="0"/>
    <xf numFmtId="0" fontId="54" fillId="0" borderId="0" applyNumberFormat="0" applyFill="0" applyBorder="0" applyAlignment="0" applyProtection="0"/>
    <xf numFmtId="0" fontId="55" fillId="25" borderId="0" applyNumberFormat="0" applyBorder="0" applyAlignment="0" applyProtection="0"/>
    <xf numFmtId="0" fontId="56" fillId="26" borderId="0" applyNumberFormat="0" applyBorder="0" applyAlignment="0" applyProtection="0"/>
    <xf numFmtId="0" fontId="57" fillId="28" borderId="78" applyNumberFormat="0" applyAlignment="0" applyProtection="0"/>
    <xf numFmtId="0" fontId="58" fillId="29" borderId="79" applyNumberFormat="0" applyAlignment="0" applyProtection="0"/>
    <xf numFmtId="0" fontId="59" fillId="29" borderId="78" applyNumberFormat="0" applyAlignment="0" applyProtection="0"/>
    <xf numFmtId="0" fontId="60" fillId="0" borderId="80" applyNumberFormat="0" applyFill="0" applyAlignment="0" applyProtection="0"/>
    <xf numFmtId="0" fontId="13" fillId="30" borderId="81" applyNumberFormat="0" applyAlignment="0" applyProtection="0"/>
    <xf numFmtId="0" fontId="61" fillId="0" borderId="0" applyNumberFormat="0" applyFill="0" applyBorder="0" applyAlignment="0" applyProtection="0"/>
    <xf numFmtId="0" fontId="3" fillId="31" borderId="82" applyNumberFormat="0" applyFont="0" applyAlignment="0" applyProtection="0"/>
    <xf numFmtId="0" fontId="62" fillId="0" borderId="0" applyNumberFormat="0" applyFill="0" applyBorder="0" applyAlignment="0" applyProtection="0"/>
    <xf numFmtId="0" fontId="4" fillId="0" borderId="83" applyNumberFormat="0" applyFill="0" applyAlignment="0" applyProtection="0"/>
    <xf numFmtId="0" fontId="18" fillId="32" borderId="0" applyNumberFormat="0" applyBorder="0" applyAlignment="0" applyProtection="0"/>
    <xf numFmtId="0" fontId="3" fillId="33" borderId="0" applyNumberFormat="0" applyBorder="0" applyAlignment="0" applyProtection="0"/>
    <xf numFmtId="0" fontId="3" fillId="34" borderId="0" applyNumberFormat="0" applyBorder="0" applyAlignment="0" applyProtection="0"/>
    <xf numFmtId="0" fontId="18" fillId="36" borderId="0" applyNumberFormat="0" applyBorder="0" applyAlignment="0" applyProtection="0"/>
    <xf numFmtId="0" fontId="3" fillId="37" borderId="0" applyNumberFormat="0" applyBorder="0" applyAlignment="0" applyProtection="0"/>
    <xf numFmtId="0" fontId="3" fillId="38" borderId="0" applyNumberFormat="0" applyBorder="0" applyAlignment="0" applyProtection="0"/>
    <xf numFmtId="0" fontId="18" fillId="40" borderId="0" applyNumberFormat="0" applyBorder="0" applyAlignment="0" applyProtection="0"/>
    <xf numFmtId="0" fontId="3" fillId="41" borderId="0" applyNumberFormat="0" applyBorder="0" applyAlignment="0" applyProtection="0"/>
    <xf numFmtId="0" fontId="3" fillId="42" borderId="0" applyNumberFormat="0" applyBorder="0" applyAlignment="0" applyProtection="0"/>
    <xf numFmtId="0" fontId="18" fillId="44" borderId="0" applyNumberFormat="0" applyBorder="0" applyAlignment="0" applyProtection="0"/>
    <xf numFmtId="0" fontId="3" fillId="45" borderId="0" applyNumberFormat="0" applyBorder="0" applyAlignment="0" applyProtection="0"/>
    <xf numFmtId="0" fontId="3" fillId="46" borderId="0" applyNumberFormat="0" applyBorder="0" applyAlignment="0" applyProtection="0"/>
    <xf numFmtId="0" fontId="18" fillId="48" borderId="0" applyNumberFormat="0" applyBorder="0" applyAlignment="0" applyProtection="0"/>
    <xf numFmtId="0" fontId="3" fillId="49" borderId="0" applyNumberFormat="0" applyBorder="0" applyAlignment="0" applyProtection="0"/>
    <xf numFmtId="0" fontId="3" fillId="50" borderId="0" applyNumberFormat="0" applyBorder="0" applyAlignment="0" applyProtection="0"/>
    <xf numFmtId="0" fontId="18" fillId="52" borderId="0" applyNumberFormat="0" applyBorder="0" applyAlignment="0" applyProtection="0"/>
    <xf numFmtId="0" fontId="3" fillId="53" borderId="0" applyNumberFormat="0" applyBorder="0" applyAlignment="0" applyProtection="0"/>
    <xf numFmtId="0" fontId="3" fillId="54" borderId="0" applyNumberFormat="0" applyBorder="0" applyAlignment="0" applyProtection="0"/>
    <xf numFmtId="0" fontId="63" fillId="0" borderId="0" applyNumberFormat="0" applyFill="0" applyBorder="0" applyAlignment="0" applyProtection="0"/>
    <xf numFmtId="0" fontId="64" fillId="27" borderId="0" applyNumberFormat="0" applyBorder="0" applyAlignment="0" applyProtection="0"/>
    <xf numFmtId="0" fontId="18" fillId="35" borderId="0" applyNumberFormat="0" applyBorder="0" applyAlignment="0" applyProtection="0"/>
    <xf numFmtId="0" fontId="18" fillId="39" borderId="0" applyNumberFormat="0" applyBorder="0" applyAlignment="0" applyProtection="0"/>
    <xf numFmtId="0" fontId="18" fillId="43" borderId="0" applyNumberFormat="0" applyBorder="0" applyAlignment="0" applyProtection="0"/>
    <xf numFmtId="0" fontId="18" fillId="47" borderId="0" applyNumberFormat="0" applyBorder="0" applyAlignment="0" applyProtection="0"/>
    <xf numFmtId="0" fontId="18" fillId="51" borderId="0" applyNumberFormat="0" applyBorder="0" applyAlignment="0" applyProtection="0"/>
    <xf numFmtId="0" fontId="18" fillId="55" borderId="0" applyNumberFormat="0" applyBorder="0" applyAlignment="0" applyProtection="0"/>
    <xf numFmtId="0" fontId="3" fillId="0" borderId="0"/>
    <xf numFmtId="0" fontId="19" fillId="0" borderId="0"/>
  </cellStyleXfs>
  <cellXfs count="1132">
    <xf numFmtId="0" fontId="0" fillId="0" borderId="0" xfId="0"/>
    <xf numFmtId="0" fontId="0" fillId="0" borderId="0" xfId="0" applyAlignment="1">
      <alignment wrapText="1"/>
    </xf>
    <xf numFmtId="0" fontId="0" fillId="0" borderId="0" xfId="0" applyAlignment="1">
      <alignment vertical="center"/>
    </xf>
    <xf numFmtId="0" fontId="0" fillId="0" borderId="2" xfId="0" applyBorder="1"/>
    <xf numFmtId="11" fontId="0" fillId="0" borderId="0" xfId="0" applyNumberFormat="1"/>
    <xf numFmtId="0" fontId="4" fillId="0" borderId="0" xfId="0" applyFont="1" applyAlignment="1">
      <alignment horizontal="center" vertical="center"/>
    </xf>
    <xf numFmtId="0" fontId="4" fillId="0" borderId="0" xfId="0" applyFont="1"/>
    <xf numFmtId="0" fontId="0" fillId="0" borderId="0" xfId="0" applyAlignment="1">
      <alignment horizontal="left"/>
    </xf>
    <xf numFmtId="0" fontId="21" fillId="0" borderId="0" xfId="0" applyFont="1" applyAlignment="1">
      <alignment horizontal="left"/>
    </xf>
    <xf numFmtId="0" fontId="21" fillId="0" borderId="2" xfId="0" applyFont="1" applyBorder="1" applyAlignment="1">
      <alignment horizontal="left"/>
    </xf>
    <xf numFmtId="0" fontId="0" fillId="0" borderId="0" xfId="0" applyAlignment="1">
      <alignment horizontal="center" vertical="center"/>
    </xf>
    <xf numFmtId="0" fontId="26" fillId="16" borderId="0" xfId="0" applyFont="1" applyFill="1"/>
    <xf numFmtId="0" fontId="18" fillId="16" borderId="0" xfId="0" applyFont="1" applyFill="1"/>
    <xf numFmtId="0" fontId="14" fillId="0" borderId="0" xfId="0" applyFont="1" applyAlignment="1">
      <alignment horizontal="center"/>
    </xf>
    <xf numFmtId="10" fontId="0" fillId="0" borderId="0" xfId="8" applyNumberFormat="1" applyFont="1" applyBorder="1" applyAlignment="1">
      <alignment horizontal="center"/>
    </xf>
    <xf numFmtId="0" fontId="26" fillId="0" borderId="0" xfId="0" applyFont="1"/>
    <xf numFmtId="0" fontId="18" fillId="0" borderId="0" xfId="0" applyFont="1"/>
    <xf numFmtId="3" fontId="25" fillId="0" borderId="2" xfId="4" applyNumberFormat="1" applyFont="1" applyBorder="1" applyAlignment="1">
      <alignment horizontal="center"/>
    </xf>
    <xf numFmtId="166" fontId="25" fillId="0" borderId="2" xfId="4" applyNumberFormat="1" applyFont="1" applyBorder="1" applyAlignment="1">
      <alignment horizontal="center"/>
    </xf>
    <xf numFmtId="0" fontId="15" fillId="0" borderId="0" xfId="0" applyFont="1" applyAlignment="1">
      <alignment vertical="top"/>
    </xf>
    <xf numFmtId="0" fontId="27" fillId="0" borderId="0" xfId="4" applyFont="1" applyAlignment="1">
      <alignment horizontal="left" vertical="center"/>
    </xf>
    <xf numFmtId="0" fontId="25" fillId="0" borderId="0" xfId="4" applyFont="1"/>
    <xf numFmtId="167" fontId="0" fillId="0" borderId="0" xfId="0" applyNumberFormat="1"/>
    <xf numFmtId="0" fontId="0" fillId="14" borderId="0" xfId="0" applyFill="1"/>
    <xf numFmtId="0" fontId="0" fillId="6" borderId="0" xfId="0" applyFill="1"/>
    <xf numFmtId="165" fontId="0" fillId="0" borderId="2" xfId="0" applyNumberFormat="1" applyBorder="1"/>
    <xf numFmtId="10" fontId="18" fillId="0" borderId="0" xfId="8" applyNumberFormat="1" applyFont="1" applyBorder="1" applyAlignment="1">
      <alignment horizontal="center"/>
    </xf>
    <xf numFmtId="164" fontId="18" fillId="0" borderId="0" xfId="8" applyNumberFormat="1" applyFont="1" applyBorder="1" applyAlignment="1">
      <alignment horizontal="center"/>
    </xf>
    <xf numFmtId="0" fontId="4" fillId="0" borderId="0" xfId="0" applyFont="1" applyAlignment="1">
      <alignment vertical="top"/>
    </xf>
    <xf numFmtId="1" fontId="21" fillId="0" borderId="0" xfId="4" applyNumberFormat="1" applyFont="1" applyAlignment="1">
      <alignment horizontal="left"/>
    </xf>
    <xf numFmtId="0" fontId="21" fillId="0" borderId="0" xfId="4" applyFont="1" applyAlignment="1">
      <alignment horizontal="left"/>
    </xf>
    <xf numFmtId="0" fontId="0" fillId="0" borderId="0" xfId="4" applyFont="1" applyAlignment="1">
      <alignment horizontal="left"/>
    </xf>
    <xf numFmtId="164" fontId="0" fillId="0" borderId="0" xfId="8" applyNumberFormat="1" applyFont="1" applyFill="1" applyBorder="1" applyAlignment="1">
      <alignment horizontal="center"/>
    </xf>
    <xf numFmtId="0" fontId="21" fillId="13" borderId="10" xfId="4" applyFont="1" applyFill="1" applyBorder="1" applyAlignment="1">
      <alignment horizontal="left" vertical="center" wrapText="1"/>
    </xf>
    <xf numFmtId="0" fontId="21" fillId="13" borderId="10" xfId="4" applyFont="1" applyFill="1" applyBorder="1" applyAlignment="1">
      <alignment horizontal="left" vertical="center"/>
    </xf>
    <xf numFmtId="0" fontId="24" fillId="13" borderId="10" xfId="4" applyFont="1" applyFill="1" applyBorder="1" applyAlignment="1">
      <alignment horizontal="center" vertical="center" wrapText="1"/>
    </xf>
    <xf numFmtId="164" fontId="0" fillId="0" borderId="0" xfId="8" applyNumberFormat="1" applyFont="1" applyBorder="1" applyAlignment="1">
      <alignment horizontal="center"/>
    </xf>
    <xf numFmtId="164" fontId="0" fillId="9" borderId="0" xfId="8" applyNumberFormat="1" applyFont="1" applyFill="1" applyBorder="1" applyAlignment="1">
      <alignment horizontal="center"/>
    </xf>
    <xf numFmtId="164" fontId="0" fillId="10" borderId="0" xfId="8" applyNumberFormat="1" applyFont="1" applyFill="1" applyBorder="1" applyAlignment="1">
      <alignment horizontal="center"/>
    </xf>
    <xf numFmtId="164" fontId="0" fillId="4" borderId="0" xfId="8" applyNumberFormat="1" applyFont="1" applyFill="1" applyBorder="1" applyAlignment="1">
      <alignment horizontal="center"/>
    </xf>
    <xf numFmtId="0" fontId="24" fillId="13" borderId="10" xfId="4" applyFont="1" applyFill="1" applyBorder="1" applyAlignment="1">
      <alignment horizontal="left" vertical="center" wrapText="1"/>
    </xf>
    <xf numFmtId="0" fontId="24" fillId="13" borderId="10" xfId="4" applyFont="1" applyFill="1" applyBorder="1" applyAlignment="1">
      <alignment horizontal="left" vertical="center"/>
    </xf>
    <xf numFmtId="0" fontId="29" fillId="13" borderId="10" xfId="4" applyFont="1" applyFill="1" applyBorder="1" applyAlignment="1">
      <alignment horizontal="center" vertical="center" wrapText="1"/>
    </xf>
    <xf numFmtId="0" fontId="29" fillId="15" borderId="10" xfId="4" applyFont="1" applyFill="1" applyBorder="1" applyAlignment="1">
      <alignment horizontal="center" vertical="center" wrapText="1"/>
    </xf>
    <xf numFmtId="0" fontId="0" fillId="18" borderId="0" xfId="0" applyFill="1"/>
    <xf numFmtId="0" fontId="0" fillId="17" borderId="0" xfId="0" applyFill="1" applyAlignment="1">
      <alignment vertical="center"/>
    </xf>
    <xf numFmtId="0" fontId="14" fillId="0" borderId="0" xfId="0" applyFont="1" applyAlignment="1">
      <alignment horizontal="center" vertical="center"/>
    </xf>
    <xf numFmtId="165" fontId="0" fillId="0" borderId="0" xfId="0" applyNumberFormat="1" applyAlignment="1">
      <alignment horizontal="center"/>
    </xf>
    <xf numFmtId="165" fontId="0" fillId="0" borderId="2" xfId="0" applyNumberFormat="1" applyBorder="1" applyAlignment="1">
      <alignment horizontal="center" vertical="center" wrapText="1"/>
    </xf>
    <xf numFmtId="0" fontId="21" fillId="0" borderId="2" xfId="0" applyFont="1" applyBorder="1" applyAlignment="1">
      <alignment horizontal="left" vertical="center" wrapText="1"/>
    </xf>
    <xf numFmtId="0" fontId="10" fillId="0" borderId="0" xfId="0" applyFont="1" applyAlignment="1">
      <alignment horizontal="center"/>
    </xf>
    <xf numFmtId="0" fontId="0" fillId="0" borderId="2" xfId="0" applyBorder="1" applyAlignment="1">
      <alignment horizontal="center" vertical="center"/>
    </xf>
    <xf numFmtId="0" fontId="1" fillId="2" borderId="0" xfId="0" applyFont="1" applyFill="1"/>
    <xf numFmtId="0" fontId="1" fillId="0" borderId="0" xfId="0" applyFont="1" applyAlignment="1">
      <alignment horizontal="center" vertical="center"/>
    </xf>
    <xf numFmtId="0" fontId="1" fillId="2" borderId="0" xfId="0" applyFont="1" applyFill="1" applyAlignment="1">
      <alignment wrapText="1"/>
    </xf>
    <xf numFmtId="0" fontId="1" fillId="2" borderId="0" xfId="0" applyFont="1" applyFill="1" applyAlignment="1">
      <alignment horizontal="left"/>
    </xf>
    <xf numFmtId="0" fontId="1" fillId="2" borderId="0" xfId="0" applyFont="1" applyFill="1" applyAlignment="1">
      <alignment horizontal="center"/>
    </xf>
    <xf numFmtId="0" fontId="0" fillId="12" borderId="2" xfId="0" applyFill="1" applyBorder="1" applyAlignment="1">
      <alignment horizontal="center" vertical="center"/>
    </xf>
    <xf numFmtId="16" fontId="0" fillId="0" borderId="2" xfId="0" applyNumberFormat="1" applyBorder="1" applyAlignment="1">
      <alignment horizontal="center" vertical="center"/>
    </xf>
    <xf numFmtId="3" fontId="0" fillId="0" borderId="0" xfId="0" applyNumberFormat="1" applyAlignment="1">
      <alignment horizontal="center" vertical="center"/>
    </xf>
    <xf numFmtId="0" fontId="15" fillId="0" borderId="0" xfId="0" applyFont="1" applyAlignment="1">
      <alignment horizontal="center" vertical="center"/>
    </xf>
    <xf numFmtId="3" fontId="1" fillId="0" borderId="0" xfId="0" applyNumberFormat="1" applyFont="1" applyAlignment="1">
      <alignment vertical="center"/>
    </xf>
    <xf numFmtId="0" fontId="4" fillId="12" borderId="16" xfId="0" applyFont="1" applyFill="1" applyBorder="1" applyAlignment="1">
      <alignment vertical="center"/>
    </xf>
    <xf numFmtId="0" fontId="4" fillId="12" borderId="0" xfId="0" applyFont="1" applyFill="1" applyAlignment="1">
      <alignment vertical="center"/>
    </xf>
    <xf numFmtId="3" fontId="4" fillId="0" borderId="0" xfId="0" applyNumberFormat="1" applyFont="1" applyAlignment="1">
      <alignment horizontal="center" vertical="center"/>
    </xf>
    <xf numFmtId="3" fontId="30" fillId="0" borderId="0" xfId="0" applyNumberFormat="1" applyFont="1" applyAlignment="1">
      <alignment horizontal="center" vertical="center"/>
    </xf>
    <xf numFmtId="0" fontId="19" fillId="0" borderId="0" xfId="0" applyFont="1"/>
    <xf numFmtId="0" fontId="19" fillId="0" borderId="0" xfId="0" applyFont="1" applyAlignment="1">
      <alignment horizontal="center" vertical="center"/>
    </xf>
    <xf numFmtId="0" fontId="9" fillId="0" borderId="0" xfId="0" applyFont="1"/>
    <xf numFmtId="0" fontId="11" fillId="0" borderId="0" xfId="0" applyFont="1"/>
    <xf numFmtId="0" fontId="9" fillId="0" borderId="0" xfId="0" applyFont="1" applyAlignment="1">
      <alignment horizontal="center" vertical="center"/>
    </xf>
    <xf numFmtId="0" fontId="9" fillId="0" borderId="0" xfId="0" applyFont="1" applyAlignment="1">
      <alignment vertical="center"/>
    </xf>
    <xf numFmtId="0" fontId="9" fillId="0" borderId="0" xfId="0" applyFont="1" applyAlignment="1">
      <alignment horizontal="center" vertical="center" wrapText="1"/>
    </xf>
    <xf numFmtId="0" fontId="23" fillId="0" borderId="0" xfId="5" applyFont="1"/>
    <xf numFmtId="0" fontId="9" fillId="0" borderId="0" xfId="0" applyFont="1" applyAlignment="1">
      <alignment wrapText="1"/>
    </xf>
    <xf numFmtId="0" fontId="22" fillId="0" borderId="0" xfId="0" applyFont="1" applyAlignment="1">
      <alignment vertical="center"/>
    </xf>
    <xf numFmtId="0" fontId="9" fillId="0" borderId="2" xfId="0" applyFont="1" applyBorder="1" applyAlignment="1">
      <alignment vertical="center"/>
    </xf>
    <xf numFmtId="0" fontId="32" fillId="12" borderId="2" xfId="0" applyFont="1" applyFill="1" applyBorder="1" applyAlignment="1">
      <alignment vertical="center"/>
    </xf>
    <xf numFmtId="0" fontId="32" fillId="12" borderId="2" xfId="0" applyFont="1" applyFill="1" applyBorder="1" applyAlignment="1">
      <alignment horizontal="left" vertical="center"/>
    </xf>
    <xf numFmtId="3" fontId="9" fillId="0" borderId="2" xfId="7" applyNumberFormat="1" applyFont="1" applyBorder="1" applyAlignment="1">
      <alignment horizontal="center" vertical="center"/>
    </xf>
    <xf numFmtId="1" fontId="2" fillId="0" borderId="2" xfId="7" applyNumberFormat="1" applyFont="1" applyBorder="1" applyAlignment="1">
      <alignment horizontal="center" vertical="center"/>
    </xf>
    <xf numFmtId="165" fontId="9" fillId="0" borderId="0" xfId="0" applyNumberFormat="1" applyFont="1" applyAlignment="1">
      <alignment horizontal="center" vertical="center"/>
    </xf>
    <xf numFmtId="0" fontId="2" fillId="0" borderId="0" xfId="0" applyFont="1" applyAlignment="1">
      <alignment vertical="top"/>
    </xf>
    <xf numFmtId="0" fontId="9" fillId="0" borderId="0" xfId="0" applyFont="1" applyAlignment="1">
      <alignment horizontal="center" vertical="top" wrapText="1"/>
    </xf>
    <xf numFmtId="0" fontId="11" fillId="2" borderId="0" xfId="0" applyFont="1" applyFill="1"/>
    <xf numFmtId="0" fontId="11" fillId="2" borderId="0" xfId="0" applyFont="1" applyFill="1" applyAlignment="1">
      <alignment wrapText="1"/>
    </xf>
    <xf numFmtId="0" fontId="11" fillId="2" borderId="0" xfId="0" applyFont="1" applyFill="1" applyAlignment="1">
      <alignment horizontal="left"/>
    </xf>
    <xf numFmtId="0" fontId="11" fillId="2" borderId="0" xfId="0" applyFont="1" applyFill="1" applyAlignment="1">
      <alignment horizontal="center"/>
    </xf>
    <xf numFmtId="0" fontId="33" fillId="12" borderId="2" xfId="0" applyFont="1" applyFill="1" applyBorder="1" applyAlignment="1">
      <alignment horizontal="center" vertical="center" wrapText="1"/>
    </xf>
    <xf numFmtId="0" fontId="32" fillId="12" borderId="2" xfId="0" applyFont="1" applyFill="1" applyBorder="1" applyAlignment="1">
      <alignment horizontal="center" vertical="center"/>
    </xf>
    <xf numFmtId="9" fontId="9" fillId="0" borderId="0" xfId="2" applyFont="1" applyFill="1" applyBorder="1" applyAlignment="1">
      <alignment horizontal="center" vertical="center"/>
    </xf>
    <xf numFmtId="9" fontId="9" fillId="0" borderId="0" xfId="2" applyFont="1" applyFill="1" applyBorder="1"/>
    <xf numFmtId="9" fontId="9" fillId="0" borderId="0" xfId="0" applyNumberFormat="1" applyFont="1"/>
    <xf numFmtId="9" fontId="11" fillId="0" borderId="0" xfId="2" applyFont="1" applyFill="1" applyBorder="1"/>
    <xf numFmtId="164" fontId="9" fillId="0" borderId="0" xfId="0" applyNumberFormat="1" applyFont="1"/>
    <xf numFmtId="0" fontId="2" fillId="0" borderId="2" xfId="0" applyFont="1" applyBorder="1" applyAlignment="1">
      <alignment horizontal="center" vertical="center"/>
    </xf>
    <xf numFmtId="0" fontId="11" fillId="12" borderId="22" xfId="0" applyFont="1" applyFill="1" applyBorder="1" applyAlignment="1">
      <alignment horizontal="center" vertical="center"/>
    </xf>
    <xf numFmtId="9" fontId="9" fillId="0" borderId="0" xfId="0" applyNumberFormat="1" applyFont="1" applyAlignment="1">
      <alignment vertical="center"/>
    </xf>
    <xf numFmtId="0" fontId="11" fillId="0" borderId="0" xfId="0" applyFont="1" applyAlignment="1">
      <alignment vertical="center"/>
    </xf>
    <xf numFmtId="0" fontId="36" fillId="0" borderId="0" xfId="0" applyFont="1" applyAlignment="1">
      <alignment horizontal="left" vertical="center"/>
    </xf>
    <xf numFmtId="0" fontId="9" fillId="0" borderId="22" xfId="4" applyBorder="1" applyAlignment="1">
      <alignment horizontal="center" vertical="center"/>
    </xf>
    <xf numFmtId="0" fontId="37" fillId="12" borderId="12" xfId="0" applyFont="1" applyFill="1" applyBorder="1" applyAlignment="1">
      <alignment horizontal="center" vertical="center"/>
    </xf>
    <xf numFmtId="0" fontId="35" fillId="0" borderId="0" xfId="0" applyFont="1" applyAlignment="1">
      <alignment horizontal="center" vertical="center"/>
    </xf>
    <xf numFmtId="0" fontId="38" fillId="7" borderId="0" xfId="0" applyFont="1" applyFill="1" applyAlignment="1">
      <alignment vertical="center" wrapText="1"/>
    </xf>
    <xf numFmtId="0" fontId="35" fillId="7" borderId="0" xfId="0" applyFont="1" applyFill="1" applyAlignment="1">
      <alignment horizontal="center" vertical="center"/>
    </xf>
    <xf numFmtId="165" fontId="35" fillId="7" borderId="0" xfId="0" applyNumberFormat="1" applyFont="1" applyFill="1" applyAlignment="1">
      <alignment horizontal="center" vertical="center"/>
    </xf>
    <xf numFmtId="0" fontId="32" fillId="12" borderId="25" xfId="0" applyFont="1" applyFill="1" applyBorder="1" applyAlignment="1">
      <alignment horizontal="center" vertical="center" wrapText="1"/>
    </xf>
    <xf numFmtId="0" fontId="36" fillId="0" borderId="0" xfId="0" applyFont="1" applyAlignment="1">
      <alignment horizontal="left"/>
    </xf>
    <xf numFmtId="0" fontId="37" fillId="0" borderId="0" xfId="0" applyFont="1" applyAlignment="1">
      <alignment horizontal="left" vertical="center" wrapText="1"/>
    </xf>
    <xf numFmtId="0" fontId="37" fillId="0" borderId="0" xfId="0" applyFont="1" applyAlignment="1">
      <alignment horizontal="left" vertical="center"/>
    </xf>
    <xf numFmtId="0" fontId="37" fillId="0" borderId="0" xfId="0" applyFont="1" applyAlignment="1">
      <alignment horizontal="center" vertical="center" wrapText="1"/>
    </xf>
    <xf numFmtId="10" fontId="9" fillId="0" borderId="0" xfId="8" applyNumberFormat="1" applyFont="1" applyFill="1" applyBorder="1" applyAlignment="1">
      <alignment horizontal="center"/>
    </xf>
    <xf numFmtId="9" fontId="9" fillId="0" borderId="0" xfId="2" applyFont="1" applyFill="1" applyBorder="1" applyAlignment="1">
      <alignment horizontal="left"/>
    </xf>
    <xf numFmtId="1" fontId="9" fillId="0" borderId="0" xfId="2" applyNumberFormat="1" applyFont="1" applyFill="1" applyBorder="1"/>
    <xf numFmtId="168" fontId="35" fillId="0" borderId="0" xfId="0" applyNumberFormat="1" applyFont="1" applyAlignment="1">
      <alignment horizontal="center" vertical="center"/>
    </xf>
    <xf numFmtId="0" fontId="20" fillId="0" borderId="0" xfId="0" applyFont="1" applyAlignment="1">
      <alignment vertical="center"/>
    </xf>
    <xf numFmtId="3" fontId="9" fillId="0" borderId="0" xfId="7" applyNumberFormat="1" applyFont="1" applyAlignment="1">
      <alignment horizontal="center" vertical="center"/>
    </xf>
    <xf numFmtId="0" fontId="39" fillId="0" borderId="0" xfId="0" applyFont="1"/>
    <xf numFmtId="0" fontId="40" fillId="2" borderId="0" xfId="0" applyFont="1" applyFill="1"/>
    <xf numFmtId="0" fontId="41" fillId="0" borderId="0" xfId="0" quotePrefix="1" applyFont="1"/>
    <xf numFmtId="0" fontId="39" fillId="0" borderId="0" xfId="0" applyFont="1" applyAlignment="1">
      <alignment wrapText="1"/>
    </xf>
    <xf numFmtId="0" fontId="39" fillId="0" borderId="0" xfId="0" applyFont="1" applyAlignment="1">
      <alignment horizontal="center"/>
    </xf>
    <xf numFmtId="0" fontId="12" fillId="0" borderId="0" xfId="5" applyAlignment="1">
      <alignment vertical="center"/>
    </xf>
    <xf numFmtId="0" fontId="9" fillId="0" borderId="0" xfId="4" applyAlignment="1">
      <alignment horizontal="center" vertical="center"/>
    </xf>
    <xf numFmtId="9" fontId="9" fillId="0" borderId="0" xfId="0" applyNumberFormat="1" applyFont="1" applyAlignment="1">
      <alignment horizontal="center"/>
    </xf>
    <xf numFmtId="9" fontId="9" fillId="0" borderId="0" xfId="0" applyNumberFormat="1" applyFont="1" applyAlignment="1">
      <alignment horizontal="left"/>
    </xf>
    <xf numFmtId="0" fontId="11" fillId="12" borderId="22" xfId="0" applyFont="1" applyFill="1" applyBorder="1" applyAlignment="1">
      <alignment horizontal="center" vertical="center" wrapText="1"/>
    </xf>
    <xf numFmtId="0" fontId="9" fillId="0" borderId="2" xfId="0" applyFont="1" applyBorder="1"/>
    <xf numFmtId="0" fontId="32" fillId="12" borderId="12" xfId="0" applyFont="1" applyFill="1" applyBorder="1" applyAlignment="1">
      <alignment horizontal="center" vertical="center" wrapText="1"/>
    </xf>
    <xf numFmtId="0" fontId="11" fillId="12" borderId="25" xfId="0" applyFont="1" applyFill="1" applyBorder="1" applyAlignment="1">
      <alignment horizontal="center" vertical="center"/>
    </xf>
    <xf numFmtId="0" fontId="42" fillId="0" borderId="0" xfId="0" applyFont="1" applyAlignment="1">
      <alignment vertical="center"/>
    </xf>
    <xf numFmtId="0" fontId="43" fillId="0" borderId="0" xfId="0" applyFont="1"/>
    <xf numFmtId="0" fontId="45" fillId="0" borderId="0" xfId="0" applyFont="1" applyAlignment="1">
      <alignment vertical="center"/>
    </xf>
    <xf numFmtId="0" fontId="9" fillId="0" borderId="20" xfId="0" applyFont="1" applyBorder="1"/>
    <xf numFmtId="169" fontId="9" fillId="0" borderId="0" xfId="6" applyNumberFormat="1" applyFont="1"/>
    <xf numFmtId="169" fontId="9" fillId="0" borderId="20" xfId="6" applyNumberFormat="1" applyFont="1" applyBorder="1"/>
    <xf numFmtId="0" fontId="9" fillId="0" borderId="2" xfId="0" applyFont="1" applyBorder="1" applyAlignment="1">
      <alignment wrapText="1"/>
    </xf>
    <xf numFmtId="0" fontId="9" fillId="0" borderId="15" xfId="0" applyFont="1" applyBorder="1"/>
    <xf numFmtId="0" fontId="9" fillId="0" borderId="18" xfId="0" applyFont="1" applyBorder="1"/>
    <xf numFmtId="0" fontId="9" fillId="0" borderId="15" xfId="0" applyFont="1" applyBorder="1" applyAlignment="1">
      <alignment horizontal="right" vertical="center"/>
    </xf>
    <xf numFmtId="3" fontId="9" fillId="0" borderId="11" xfId="7" applyNumberFormat="1" applyFont="1" applyBorder="1" applyAlignment="1">
      <alignment horizontal="center" vertical="center"/>
    </xf>
    <xf numFmtId="3" fontId="9" fillId="0" borderId="29" xfId="7" applyNumberFormat="1" applyFont="1" applyBorder="1" applyAlignment="1">
      <alignment horizontal="center" vertical="center"/>
    </xf>
    <xf numFmtId="0" fontId="2" fillId="0" borderId="22" xfId="0" applyFont="1" applyBorder="1" applyAlignment="1">
      <alignment horizontal="center" wrapText="1"/>
    </xf>
    <xf numFmtId="0" fontId="36" fillId="0" borderId="0" xfId="0" applyFont="1" applyAlignment="1">
      <alignment horizontal="center" vertical="center" wrapText="1"/>
    </xf>
    <xf numFmtId="0" fontId="34" fillId="0" borderId="0" xfId="0" applyFont="1" applyAlignment="1">
      <alignment horizontal="left" vertical="center"/>
    </xf>
    <xf numFmtId="0" fontId="36" fillId="0" borderId="0" xfId="0" applyFont="1" applyAlignment="1">
      <alignment wrapText="1"/>
    </xf>
    <xf numFmtId="0" fontId="34" fillId="0" borderId="0" xfId="0" applyFont="1"/>
    <xf numFmtId="0" fontId="19" fillId="0" borderId="0" xfId="0" applyFont="1" applyAlignment="1">
      <alignment vertical="center"/>
    </xf>
    <xf numFmtId="0" fontId="9" fillId="7" borderId="0" xfId="0" applyFont="1" applyFill="1"/>
    <xf numFmtId="0" fontId="9" fillId="7" borderId="0" xfId="0" applyFont="1" applyFill="1" applyAlignment="1">
      <alignment horizontal="center"/>
    </xf>
    <xf numFmtId="0" fontId="9" fillId="17" borderId="0" xfId="0" applyFont="1" applyFill="1"/>
    <xf numFmtId="0" fontId="19" fillId="0" borderId="0" xfId="0" applyFont="1" applyAlignment="1">
      <alignment wrapText="1"/>
    </xf>
    <xf numFmtId="0" fontId="19" fillId="0" borderId="0" xfId="0" applyFont="1" applyAlignment="1">
      <alignment horizontal="center"/>
    </xf>
    <xf numFmtId="0" fontId="22" fillId="2" borderId="0" xfId="0" applyFont="1" applyFill="1"/>
    <xf numFmtId="0" fontId="22" fillId="2" borderId="0" xfId="0" applyFont="1" applyFill="1" applyAlignment="1">
      <alignment wrapText="1"/>
    </xf>
    <xf numFmtId="0" fontId="22" fillId="2" borderId="0" xfId="0" applyFont="1" applyFill="1" applyAlignment="1">
      <alignment horizontal="left"/>
    </xf>
    <xf numFmtId="0" fontId="22" fillId="2" borderId="0" xfId="0" applyFont="1" applyFill="1" applyAlignment="1">
      <alignment horizontal="center"/>
    </xf>
    <xf numFmtId="3" fontId="9" fillId="0" borderId="37" xfId="0" applyNumberFormat="1" applyFont="1" applyBorder="1" applyAlignment="1">
      <alignment horizontal="center"/>
    </xf>
    <xf numFmtId="0" fontId="32" fillId="0" borderId="0" xfId="0" applyFont="1" applyAlignment="1">
      <alignment vertical="center" wrapText="1"/>
    </xf>
    <xf numFmtId="169" fontId="9" fillId="0" borderId="0" xfId="0" applyNumberFormat="1" applyFont="1"/>
    <xf numFmtId="169" fontId="9" fillId="0" borderId="0" xfId="6" applyNumberFormat="1" applyFont="1" applyBorder="1" applyAlignment="1">
      <alignment horizontal="left" vertical="center"/>
    </xf>
    <xf numFmtId="0" fontId="2" fillId="0" borderId="0" xfId="0" applyFont="1"/>
    <xf numFmtId="0" fontId="35" fillId="0" borderId="43" xfId="0" applyFont="1" applyBorder="1" applyAlignment="1">
      <alignment horizontal="center" vertical="center"/>
    </xf>
    <xf numFmtId="2" fontId="35" fillId="0" borderId="41" xfId="0" applyNumberFormat="1" applyFont="1" applyBorder="1" applyAlignment="1">
      <alignment horizontal="center" vertical="center"/>
    </xf>
    <xf numFmtId="2" fontId="35" fillId="0" borderId="42" xfId="0" applyNumberFormat="1" applyFont="1" applyBorder="1" applyAlignment="1">
      <alignment horizontal="center" vertical="center"/>
    </xf>
    <xf numFmtId="0" fontId="35" fillId="0" borderId="47" xfId="0" applyFont="1" applyBorder="1" applyAlignment="1">
      <alignment horizontal="center" vertical="center"/>
    </xf>
    <xf numFmtId="2" fontId="35" fillId="0" borderId="45" xfId="0" applyNumberFormat="1" applyFont="1" applyBorder="1" applyAlignment="1">
      <alignment horizontal="center" vertical="center"/>
    </xf>
    <xf numFmtId="2" fontId="35" fillId="0" borderId="46" xfId="0" applyNumberFormat="1" applyFont="1" applyBorder="1" applyAlignment="1">
      <alignment horizontal="center" vertical="center"/>
    </xf>
    <xf numFmtId="0" fontId="35" fillId="0" borderId="51" xfId="0" applyFont="1" applyBorder="1" applyAlignment="1">
      <alignment horizontal="center" vertical="center"/>
    </xf>
    <xf numFmtId="2" fontId="35" fillId="0" borderId="49" xfId="0" applyNumberFormat="1" applyFont="1" applyBorder="1" applyAlignment="1">
      <alignment horizontal="center" vertical="center"/>
    </xf>
    <xf numFmtId="2" fontId="35" fillId="0" borderId="50" xfId="0" applyNumberFormat="1" applyFont="1" applyBorder="1" applyAlignment="1">
      <alignment horizontal="center" vertical="center"/>
    </xf>
    <xf numFmtId="0" fontId="35" fillId="0" borderId="55" xfId="0" applyFont="1" applyBorder="1" applyAlignment="1">
      <alignment horizontal="center" vertical="center"/>
    </xf>
    <xf numFmtId="2" fontId="35" fillId="0" borderId="53" xfId="0" applyNumberFormat="1" applyFont="1" applyBorder="1" applyAlignment="1">
      <alignment horizontal="center" vertical="center"/>
    </xf>
    <xf numFmtId="2" fontId="35" fillId="0" borderId="54" xfId="0" applyNumberFormat="1" applyFont="1" applyBorder="1" applyAlignment="1">
      <alignment horizontal="center" vertical="center"/>
    </xf>
    <xf numFmtId="0" fontId="35" fillId="0" borderId="59" xfId="0" applyFont="1" applyBorder="1" applyAlignment="1">
      <alignment horizontal="center" vertical="center"/>
    </xf>
    <xf numFmtId="2" fontId="35" fillId="0" borderId="57" xfId="0" applyNumberFormat="1" applyFont="1" applyBorder="1" applyAlignment="1">
      <alignment horizontal="center" vertical="center"/>
    </xf>
    <xf numFmtId="2" fontId="35" fillId="0" borderId="58" xfId="0" applyNumberFormat="1" applyFont="1" applyBorder="1" applyAlignment="1">
      <alignment horizontal="center" vertical="center"/>
    </xf>
    <xf numFmtId="0" fontId="35" fillId="0" borderId="62" xfId="0" applyFont="1" applyBorder="1" applyAlignment="1">
      <alignment horizontal="center" vertical="center"/>
    </xf>
    <xf numFmtId="2" fontId="35" fillId="0" borderId="1" xfId="0" applyNumberFormat="1" applyFont="1" applyBorder="1" applyAlignment="1">
      <alignment horizontal="center" vertical="center"/>
    </xf>
    <xf numFmtId="2" fontId="35" fillId="0" borderId="5" xfId="0" applyNumberFormat="1" applyFont="1" applyBorder="1" applyAlignment="1">
      <alignment horizontal="center" vertical="center"/>
    </xf>
    <xf numFmtId="0" fontId="35" fillId="0" borderId="11" xfId="0" applyFont="1" applyBorder="1" applyAlignment="1">
      <alignment horizontal="center" vertical="center"/>
    </xf>
    <xf numFmtId="2" fontId="35" fillId="0" borderId="2" xfId="0" applyNumberFormat="1" applyFont="1" applyBorder="1" applyAlignment="1">
      <alignment horizontal="center" vertical="center"/>
    </xf>
    <xf numFmtId="2" fontId="35" fillId="0" borderId="7" xfId="0" applyNumberFormat="1" applyFont="1" applyBorder="1" applyAlignment="1">
      <alignment horizontal="center" vertical="center"/>
    </xf>
    <xf numFmtId="0" fontId="35" fillId="0" borderId="14" xfId="0" applyFont="1" applyBorder="1" applyAlignment="1">
      <alignment horizontal="center" vertical="center"/>
    </xf>
    <xf numFmtId="2" fontId="35" fillId="0" borderId="12" xfId="0" applyNumberFormat="1" applyFont="1" applyBorder="1" applyAlignment="1">
      <alignment horizontal="center" vertical="center"/>
    </xf>
    <xf numFmtId="2" fontId="35" fillId="0" borderId="36" xfId="0" applyNumberFormat="1" applyFont="1" applyBorder="1" applyAlignment="1">
      <alignment horizontal="center" vertical="center"/>
    </xf>
    <xf numFmtId="0" fontId="35" fillId="0" borderId="64" xfId="0" applyFont="1" applyBorder="1" applyAlignment="1">
      <alignment horizontal="center" vertical="center"/>
    </xf>
    <xf numFmtId="2" fontId="35" fillId="0" borderId="28" xfId="0" applyNumberFormat="1" applyFont="1" applyBorder="1" applyAlignment="1">
      <alignment horizontal="center" vertical="center"/>
    </xf>
    <xf numFmtId="2" fontId="35" fillId="0" borderId="9" xfId="0" applyNumberFormat="1" applyFont="1" applyBorder="1" applyAlignment="1">
      <alignment horizontal="center" vertical="center"/>
    </xf>
    <xf numFmtId="0" fontId="35" fillId="0" borderId="21" xfId="0" applyFont="1" applyBorder="1" applyAlignment="1">
      <alignment horizontal="center" vertical="center"/>
    </xf>
    <xf numFmtId="2" fontId="35" fillId="0" borderId="18" xfId="0" applyNumberFormat="1" applyFont="1" applyBorder="1" applyAlignment="1">
      <alignment horizontal="center" vertical="center"/>
    </xf>
    <xf numFmtId="2" fontId="35" fillId="0" borderId="66" xfId="0" applyNumberFormat="1" applyFont="1" applyBorder="1" applyAlignment="1">
      <alignment horizontal="center" vertical="center"/>
    </xf>
    <xf numFmtId="0" fontId="35" fillId="0" borderId="0" xfId="0" applyFont="1" applyAlignment="1">
      <alignment horizontal="left" vertical="center" wrapText="1"/>
    </xf>
    <xf numFmtId="0" fontId="11" fillId="12" borderId="23" xfId="0" applyFont="1" applyFill="1" applyBorder="1" applyAlignment="1">
      <alignment horizontal="center" vertical="center"/>
    </xf>
    <xf numFmtId="0" fontId="47" fillId="0" borderId="0" xfId="0" applyFont="1"/>
    <xf numFmtId="0" fontId="20" fillId="17" borderId="0" xfId="0" applyFont="1" applyFill="1" applyAlignment="1">
      <alignment vertical="center"/>
    </xf>
    <xf numFmtId="0" fontId="11" fillId="12" borderId="67" xfId="0" applyFont="1" applyFill="1" applyBorder="1" applyAlignment="1">
      <alignment horizontal="center" vertical="center"/>
    </xf>
    <xf numFmtId="0" fontId="23" fillId="0" borderId="67" xfId="5" applyFont="1" applyBorder="1" applyAlignment="1">
      <alignment horizontal="center" vertical="center"/>
    </xf>
    <xf numFmtId="0" fontId="21" fillId="0" borderId="0" xfId="0" applyFont="1" applyAlignment="1">
      <alignment vertical="center" wrapText="1"/>
    </xf>
    <xf numFmtId="0" fontId="48" fillId="0" borderId="0" xfId="0" applyFont="1" applyAlignment="1">
      <alignment horizontal="center"/>
    </xf>
    <xf numFmtId="0" fontId="20" fillId="0" borderId="30" xfId="0" applyFont="1" applyBorder="1" applyAlignment="1">
      <alignment vertical="center"/>
    </xf>
    <xf numFmtId="0" fontId="44" fillId="0" borderId="30" xfId="0" applyFont="1" applyBorder="1" applyAlignment="1">
      <alignment vertical="center"/>
    </xf>
    <xf numFmtId="0" fontId="9" fillId="0" borderId="29" xfId="0" applyFont="1" applyBorder="1"/>
    <xf numFmtId="0" fontId="11" fillId="2" borderId="0" xfId="0" applyFont="1" applyFill="1" applyAlignment="1">
      <alignment vertical="center"/>
    </xf>
    <xf numFmtId="0" fontId="34" fillId="0" borderId="0" xfId="0" applyFont="1" applyAlignment="1">
      <alignment vertical="center"/>
    </xf>
    <xf numFmtId="0" fontId="2" fillId="0" borderId="2" xfId="0" applyFont="1" applyBorder="1" applyAlignment="1">
      <alignment horizontal="left" vertical="center"/>
    </xf>
    <xf numFmtId="9" fontId="9" fillId="0" borderId="2" xfId="2" applyFont="1" applyBorder="1" applyAlignment="1">
      <alignment horizontal="center" vertical="center"/>
    </xf>
    <xf numFmtId="0" fontId="32" fillId="20" borderId="31" xfId="0" applyFont="1" applyFill="1" applyBorder="1" applyAlignment="1">
      <alignment horizontal="center" vertical="center"/>
    </xf>
    <xf numFmtId="0" fontId="32" fillId="21" borderId="67" xfId="0" applyFont="1" applyFill="1" applyBorder="1" applyAlignment="1">
      <alignment horizontal="center" vertical="center"/>
    </xf>
    <xf numFmtId="9" fontId="9" fillId="0" borderId="67" xfId="2" applyFont="1" applyBorder="1" applyAlignment="1">
      <alignment horizontal="center" vertical="center"/>
    </xf>
    <xf numFmtId="0" fontId="50" fillId="0" borderId="0" xfId="0" applyFont="1" applyAlignment="1">
      <alignment vertical="center"/>
    </xf>
    <xf numFmtId="0" fontId="9" fillId="24" borderId="22" xfId="0" applyFont="1" applyFill="1" applyBorder="1" applyAlignment="1">
      <alignment horizontal="center" vertical="center"/>
    </xf>
    <xf numFmtId="0" fontId="2" fillId="24" borderId="22" xfId="0" applyFont="1" applyFill="1" applyBorder="1" applyAlignment="1">
      <alignment horizontal="center" vertical="center"/>
    </xf>
    <xf numFmtId="0" fontId="9" fillId="3" borderId="22" xfId="0" applyFont="1" applyFill="1" applyBorder="1" applyAlignment="1">
      <alignment horizontal="center" vertical="center"/>
    </xf>
    <xf numFmtId="0" fontId="9" fillId="8" borderId="25" xfId="0" applyFont="1" applyFill="1" applyBorder="1" applyAlignment="1">
      <alignment horizontal="center" vertical="center"/>
    </xf>
    <xf numFmtId="0" fontId="9" fillId="13" borderId="22" xfId="0" applyFont="1" applyFill="1" applyBorder="1" applyAlignment="1">
      <alignment horizontal="center" vertical="center"/>
    </xf>
    <xf numFmtId="0" fontId="9" fillId="8" borderId="22" xfId="0" applyFont="1" applyFill="1" applyBorder="1" applyAlignment="1">
      <alignment horizontal="center" vertical="center"/>
    </xf>
    <xf numFmtId="0" fontId="9" fillId="8" borderId="26" xfId="0" applyFont="1" applyFill="1" applyBorder="1" applyAlignment="1">
      <alignment horizontal="center" vertical="center"/>
    </xf>
    <xf numFmtId="0" fontId="9" fillId="3" borderId="26" xfId="0" applyFont="1" applyFill="1" applyBorder="1" applyAlignment="1">
      <alignment horizontal="center" vertical="center"/>
    </xf>
    <xf numFmtId="0" fontId="2" fillId="24" borderId="26" xfId="0" applyFont="1" applyFill="1" applyBorder="1" applyAlignment="1">
      <alignment horizontal="center" vertical="center"/>
    </xf>
    <xf numFmtId="0" fontId="36" fillId="0" borderId="0" xfId="0" applyFont="1"/>
    <xf numFmtId="0" fontId="12" fillId="0" borderId="0" xfId="5"/>
    <xf numFmtId="0" fontId="9" fillId="0" borderId="0" xfId="0" applyFont="1" applyAlignment="1">
      <alignment horizontal="left"/>
    </xf>
    <xf numFmtId="0" fontId="9" fillId="0" borderId="22" xfId="0" applyFont="1" applyBorder="1" applyAlignment="1">
      <alignment horizontal="center" vertical="center" wrapText="1"/>
    </xf>
    <xf numFmtId="0" fontId="9" fillId="0" borderId="67" xfId="0" applyFont="1" applyBorder="1" applyAlignment="1">
      <alignment horizontal="center" vertical="center" wrapText="1"/>
    </xf>
    <xf numFmtId="0" fontId="11" fillId="12" borderId="67" xfId="0" applyFont="1" applyFill="1" applyBorder="1" applyAlignment="1">
      <alignment horizontal="center" vertical="center" wrapText="1"/>
    </xf>
    <xf numFmtId="0" fontId="35" fillId="0" borderId="0" xfId="0" applyFont="1" applyAlignment="1">
      <alignment horizontal="left" vertical="center"/>
    </xf>
    <xf numFmtId="2" fontId="66" fillId="0" borderId="41" xfId="0" applyNumberFormat="1" applyFont="1" applyBorder="1" applyAlignment="1">
      <alignment horizontal="center" vertical="center"/>
    </xf>
    <xf numFmtId="0" fontId="11" fillId="0" borderId="0" xfId="0" applyFont="1" applyAlignment="1">
      <alignment horizontal="left" vertical="center"/>
    </xf>
    <xf numFmtId="170" fontId="67" fillId="0" borderId="0" xfId="0" applyNumberFormat="1" applyFont="1" applyAlignment="1">
      <alignment vertical="center"/>
    </xf>
    <xf numFmtId="0" fontId="43" fillId="0" borderId="0" xfId="0" applyFont="1" applyAlignment="1">
      <alignment vertical="center"/>
    </xf>
    <xf numFmtId="170" fontId="2" fillId="0" borderId="0" xfId="0" applyNumberFormat="1" applyFont="1"/>
    <xf numFmtId="0" fontId="22" fillId="0" borderId="0" xfId="0" applyFont="1"/>
    <xf numFmtId="0" fontId="22" fillId="0" borderId="0" xfId="0" applyFont="1" applyAlignment="1">
      <alignment wrapText="1"/>
    </xf>
    <xf numFmtId="0" fontId="22" fillId="0" borderId="0" xfId="0" applyFont="1" applyAlignment="1">
      <alignment horizontal="left"/>
    </xf>
    <xf numFmtId="0" fontId="22" fillId="0" borderId="0" xfId="0" applyFont="1" applyAlignment="1">
      <alignment horizontal="center"/>
    </xf>
    <xf numFmtId="0" fontId="40" fillId="0" borderId="0" xfId="0" applyFont="1"/>
    <xf numFmtId="0" fontId="19" fillId="0" borderId="85" xfId="0" applyFont="1" applyBorder="1"/>
    <xf numFmtId="0" fontId="19" fillId="0" borderId="86" xfId="0" applyFont="1" applyBorder="1"/>
    <xf numFmtId="0" fontId="19" fillId="0" borderId="86" xfId="0" applyFont="1" applyBorder="1" applyAlignment="1">
      <alignment horizontal="center"/>
    </xf>
    <xf numFmtId="0" fontId="0" fillId="0" borderId="60" xfId="0" applyBorder="1"/>
    <xf numFmtId="0" fontId="19" fillId="0" borderId="60" xfId="0" applyFont="1" applyBorder="1"/>
    <xf numFmtId="0" fontId="19" fillId="0" borderId="61" xfId="0" applyFont="1" applyBorder="1"/>
    <xf numFmtId="0" fontId="19" fillId="0" borderId="61" xfId="0" applyFont="1" applyBorder="1" applyAlignment="1">
      <alignment horizontal="center"/>
    </xf>
    <xf numFmtId="0" fontId="19" fillId="0" borderId="88" xfId="0" applyFont="1" applyBorder="1"/>
    <xf numFmtId="0" fontId="19" fillId="0" borderId="89" xfId="0" applyFont="1" applyBorder="1" applyAlignment="1">
      <alignment wrapText="1"/>
    </xf>
    <xf numFmtId="0" fontId="19" fillId="0" borderId="89" xfId="0" applyFont="1" applyBorder="1"/>
    <xf numFmtId="0" fontId="19" fillId="0" borderId="90" xfId="0" applyFont="1" applyBorder="1" applyAlignment="1">
      <alignment horizontal="center"/>
    </xf>
    <xf numFmtId="0" fontId="19" fillId="0" borderId="87" xfId="0" applyFont="1" applyBorder="1"/>
    <xf numFmtId="9" fontId="19" fillId="0" borderId="61" xfId="2" applyFont="1" applyBorder="1"/>
    <xf numFmtId="0" fontId="19" fillId="0" borderId="90" xfId="0" applyFont="1" applyBorder="1"/>
    <xf numFmtId="168" fontId="9" fillId="0" borderId="0" xfId="0" applyNumberFormat="1" applyFont="1" applyAlignment="1">
      <alignment horizontal="center" vertical="center"/>
    </xf>
    <xf numFmtId="0" fontId="34" fillId="0" borderId="0" xfId="0" applyFont="1" applyAlignment="1">
      <alignment horizontal="center" vertical="center" wrapText="1"/>
    </xf>
    <xf numFmtId="9" fontId="9" fillId="7" borderId="0" xfId="0" applyNumberFormat="1" applyFont="1" applyFill="1"/>
    <xf numFmtId="0" fontId="9" fillId="7" borderId="0" xfId="0" applyFont="1" applyFill="1" applyAlignment="1">
      <alignment vertical="center"/>
    </xf>
    <xf numFmtId="0" fontId="11" fillId="12" borderId="37" xfId="0" applyFont="1" applyFill="1" applyBorder="1" applyAlignment="1">
      <alignment horizontal="center" vertical="center"/>
    </xf>
    <xf numFmtId="0" fontId="9" fillId="0" borderId="37" xfId="0" applyFont="1" applyBorder="1" applyAlignment="1">
      <alignment vertical="center" wrapText="1"/>
    </xf>
    <xf numFmtId="0" fontId="9" fillId="0" borderId="37" xfId="0" applyFont="1" applyBorder="1" applyAlignment="1">
      <alignment horizontal="center" vertical="center" wrapText="1"/>
    </xf>
    <xf numFmtId="0" fontId="37" fillId="12" borderId="37" xfId="0" applyFont="1" applyFill="1" applyBorder="1" applyAlignment="1">
      <alignment horizontal="left" vertical="center" wrapText="1"/>
    </xf>
    <xf numFmtId="0" fontId="37" fillId="12" borderId="37" xfId="0" applyFont="1" applyFill="1" applyBorder="1" applyAlignment="1">
      <alignment horizontal="center" vertical="center" wrapText="1"/>
    </xf>
    <xf numFmtId="0" fontId="9" fillId="0" borderId="37" xfId="0" applyFont="1" applyBorder="1" applyAlignment="1">
      <alignment vertical="center"/>
    </xf>
    <xf numFmtId="170" fontId="67" fillId="13" borderId="37" xfId="0" applyNumberFormat="1" applyFont="1" applyFill="1" applyBorder="1" applyAlignment="1">
      <alignment vertical="center"/>
    </xf>
    <xf numFmtId="3" fontId="9" fillId="0" borderId="37" xfId="0" applyNumberFormat="1" applyFont="1" applyBorder="1" applyAlignment="1">
      <alignment horizontal="center" vertical="center"/>
    </xf>
    <xf numFmtId="0" fontId="11" fillId="12" borderId="37" xfId="0" applyFont="1" applyFill="1" applyBorder="1" applyAlignment="1">
      <alignment horizontal="center" vertical="center" wrapText="1"/>
    </xf>
    <xf numFmtId="1" fontId="9" fillId="0" borderId="37" xfId="0" applyNumberFormat="1" applyFont="1" applyBorder="1" applyAlignment="1">
      <alignment horizontal="center" vertical="center" wrapText="1"/>
    </xf>
    <xf numFmtId="0" fontId="32" fillId="12" borderId="37" xfId="0" applyFont="1" applyFill="1" applyBorder="1" applyAlignment="1">
      <alignment horizontal="center" vertical="center" wrapText="1"/>
    </xf>
    <xf numFmtId="169" fontId="9" fillId="0" borderId="37" xfId="6" applyNumberFormat="1" applyFont="1" applyBorder="1" applyAlignment="1">
      <alignment horizontal="center" vertical="center"/>
    </xf>
    <xf numFmtId="169" fontId="9" fillId="0" borderId="37" xfId="6" applyNumberFormat="1" applyFont="1" applyBorder="1" applyAlignment="1">
      <alignment horizontal="center" vertical="center" wrapText="1"/>
    </xf>
    <xf numFmtId="2" fontId="9" fillId="0" borderId="37" xfId="6" applyNumberFormat="1" applyFont="1" applyFill="1" applyBorder="1" applyAlignment="1">
      <alignment horizontal="center" vertical="center"/>
    </xf>
    <xf numFmtId="43" fontId="9" fillId="0" borderId="37" xfId="0" applyNumberFormat="1" applyFont="1" applyBorder="1"/>
    <xf numFmtId="0" fontId="37" fillId="22" borderId="37" xfId="0" applyFont="1" applyFill="1" applyBorder="1" applyAlignment="1">
      <alignment horizontal="center" vertical="center" wrapText="1"/>
    </xf>
    <xf numFmtId="0" fontId="17" fillId="0" borderId="37" xfId="3" applyFont="1" applyBorder="1" applyAlignment="1">
      <alignment horizontal="center" vertical="center" wrapText="1"/>
    </xf>
    <xf numFmtId="165" fontId="9" fillId="0" borderId="37" xfId="0" quotePrefix="1" applyNumberFormat="1" applyFont="1" applyBorder="1" applyAlignment="1">
      <alignment horizontal="center" vertical="center"/>
    </xf>
    <xf numFmtId="0" fontId="30" fillId="0" borderId="0" xfId="0" applyFont="1"/>
    <xf numFmtId="165" fontId="9" fillId="0" borderId="67" xfId="0" applyNumberFormat="1" applyFont="1" applyBorder="1" applyAlignment="1">
      <alignment horizontal="center" vertical="center"/>
    </xf>
    <xf numFmtId="0" fontId="11" fillId="22" borderId="74" xfId="0" applyFont="1" applyFill="1" applyBorder="1" applyAlignment="1">
      <alignment horizontal="center" vertical="center" wrapText="1"/>
    </xf>
    <xf numFmtId="0" fontId="11" fillId="22" borderId="74" xfId="0" applyFont="1" applyFill="1" applyBorder="1" applyAlignment="1">
      <alignment horizontal="center" vertical="center"/>
    </xf>
    <xf numFmtId="0" fontId="9" fillId="0" borderId="2" xfId="0" applyFont="1" applyBorder="1" applyAlignment="1">
      <alignment horizontal="left" vertical="center" wrapText="1"/>
    </xf>
    <xf numFmtId="9" fontId="9" fillId="0" borderId="37" xfId="0" applyNumberFormat="1" applyFont="1" applyBorder="1" applyAlignment="1">
      <alignment horizontal="center"/>
    </xf>
    <xf numFmtId="0" fontId="9" fillId="0" borderId="37" xfId="4" applyBorder="1" applyAlignment="1">
      <alignment horizontal="center" vertical="center"/>
    </xf>
    <xf numFmtId="0" fontId="2" fillId="0" borderId="37" xfId="0" applyFont="1" applyBorder="1" applyAlignment="1">
      <alignment horizontal="center" vertical="center"/>
    </xf>
    <xf numFmtId="164" fontId="9" fillId="0" borderId="29" xfId="7" applyNumberFormat="1" applyFont="1" applyBorder="1" applyAlignment="1">
      <alignment horizontal="center" vertical="center"/>
    </xf>
    <xf numFmtId="0" fontId="11" fillId="22" borderId="37" xfId="0" applyFont="1" applyFill="1" applyBorder="1" applyAlignment="1">
      <alignment horizontal="center" vertical="center" wrapText="1"/>
    </xf>
    <xf numFmtId="0" fontId="47" fillId="7" borderId="98" xfId="0" applyFont="1" applyFill="1" applyBorder="1" applyAlignment="1">
      <alignment horizontal="left" vertical="center"/>
    </xf>
    <xf numFmtId="0" fontId="9" fillId="7" borderId="99" xfId="0" applyFont="1" applyFill="1" applyBorder="1" applyAlignment="1">
      <alignment horizontal="left" vertical="center"/>
    </xf>
    <xf numFmtId="0" fontId="9" fillId="7" borderId="99" xfId="0" applyFont="1" applyFill="1" applyBorder="1" applyAlignment="1">
      <alignment vertical="center"/>
    </xf>
    <xf numFmtId="0" fontId="36" fillId="7" borderId="99" xfId="0" applyFont="1" applyFill="1" applyBorder="1" applyAlignment="1">
      <alignment horizontal="center" vertical="center" wrapText="1"/>
    </xf>
    <xf numFmtId="0" fontId="9" fillId="7" borderId="100" xfId="0" applyFont="1" applyFill="1" applyBorder="1"/>
    <xf numFmtId="0" fontId="47" fillId="7" borderId="97" xfId="0" applyFont="1" applyFill="1" applyBorder="1" applyAlignment="1">
      <alignment horizontal="left" vertical="center"/>
    </xf>
    <xf numFmtId="0" fontId="9" fillId="7" borderId="101" xfId="0" applyFont="1" applyFill="1" applyBorder="1"/>
    <xf numFmtId="2" fontId="9" fillId="0" borderId="2" xfId="0" applyNumberFormat="1" applyFont="1" applyBorder="1" applyAlignment="1">
      <alignment horizontal="center" vertical="center"/>
    </xf>
    <xf numFmtId="0" fontId="12" fillId="0" borderId="0" xfId="5" applyAlignment="1">
      <alignment horizontal="left"/>
    </xf>
    <xf numFmtId="0" fontId="12" fillId="0" borderId="0" xfId="5" applyAlignment="1"/>
    <xf numFmtId="0" fontId="68" fillId="0" borderId="0" xfId="0" applyFont="1"/>
    <xf numFmtId="0" fontId="34" fillId="0" borderId="0" xfId="0" applyFont="1" applyAlignment="1">
      <alignment horizontal="center" vertical="center"/>
    </xf>
    <xf numFmtId="0" fontId="34" fillId="0" borderId="0" xfId="0" applyFont="1" applyAlignment="1">
      <alignment horizontal="left"/>
    </xf>
    <xf numFmtId="0" fontId="49" fillId="0" borderId="0" xfId="0" applyFont="1" applyAlignment="1">
      <alignment wrapText="1"/>
    </xf>
    <xf numFmtId="0" fontId="34" fillId="0" borderId="2" xfId="0" applyFont="1" applyBorder="1"/>
    <xf numFmtId="168" fontId="34" fillId="0" borderId="2" xfId="0" applyNumberFormat="1" applyFont="1" applyBorder="1" applyAlignment="1">
      <alignment horizontal="center"/>
    </xf>
    <xf numFmtId="0" fontId="49" fillId="0" borderId="0" xfId="0" applyFont="1" applyAlignment="1">
      <alignment horizontal="left"/>
    </xf>
    <xf numFmtId="168" fontId="49" fillId="0" borderId="0" xfId="0" applyNumberFormat="1" applyFont="1" applyAlignment="1">
      <alignment horizontal="center"/>
    </xf>
    <xf numFmtId="0" fontId="49" fillId="0" borderId="2" xfId="0" applyFont="1" applyBorder="1" applyAlignment="1">
      <alignment horizontal="left"/>
    </xf>
    <xf numFmtId="168" fontId="49" fillId="0" borderId="2" xfId="0" applyNumberFormat="1" applyFont="1" applyBorder="1" applyAlignment="1">
      <alignment horizontal="center"/>
    </xf>
    <xf numFmtId="0" fontId="49" fillId="0" borderId="0" xfId="0" applyFont="1" applyAlignment="1">
      <alignment horizontal="center"/>
    </xf>
    <xf numFmtId="0" fontId="34" fillId="0" borderId="0" xfId="0" applyFont="1" applyAlignment="1">
      <alignment wrapText="1"/>
    </xf>
    <xf numFmtId="0" fontId="49" fillId="0" borderId="0" xfId="0" applyFont="1"/>
    <xf numFmtId="0" fontId="2" fillId="0" borderId="67" xfId="0" applyFont="1" applyBorder="1" applyAlignment="1">
      <alignment horizontal="center" vertical="center" wrapText="1"/>
    </xf>
    <xf numFmtId="169" fontId="9" fillId="0" borderId="0" xfId="0" applyNumberFormat="1" applyFont="1" applyAlignment="1">
      <alignment horizontal="right" vertical="center"/>
    </xf>
    <xf numFmtId="0" fontId="9" fillId="7" borderId="0" xfId="0" applyFont="1" applyFill="1" applyAlignment="1">
      <alignment horizontal="left" vertical="center"/>
    </xf>
    <xf numFmtId="0" fontId="32" fillId="12" borderId="74" xfId="0" applyFont="1" applyFill="1" applyBorder="1" applyAlignment="1">
      <alignment horizontal="center" vertical="center" wrapText="1"/>
    </xf>
    <xf numFmtId="169" fontId="34" fillId="0" borderId="0" xfId="0" applyNumberFormat="1" applyFont="1" applyAlignment="1">
      <alignment horizontal="center" vertical="center"/>
    </xf>
    <xf numFmtId="0" fontId="34" fillId="0" borderId="37" xfId="0" applyFont="1" applyBorder="1" applyAlignment="1">
      <alignment vertical="center"/>
    </xf>
    <xf numFmtId="2" fontId="65" fillId="0" borderId="41" xfId="0" applyNumberFormat="1" applyFont="1" applyBorder="1" applyAlignment="1">
      <alignment horizontal="center" vertical="center"/>
    </xf>
    <xf numFmtId="2" fontId="65" fillId="0" borderId="42" xfId="0" applyNumberFormat="1" applyFont="1" applyBorder="1" applyAlignment="1">
      <alignment horizontal="center" vertical="center"/>
    </xf>
    <xf numFmtId="2" fontId="65" fillId="0" borderId="45" xfId="0" applyNumberFormat="1" applyFont="1" applyBorder="1" applyAlignment="1">
      <alignment horizontal="center" vertical="center"/>
    </xf>
    <xf numFmtId="2" fontId="65" fillId="0" borderId="46" xfId="0" applyNumberFormat="1" applyFont="1" applyBorder="1" applyAlignment="1">
      <alignment horizontal="center" vertical="center"/>
    </xf>
    <xf numFmtId="0" fontId="34" fillId="0" borderId="0" xfId="0" applyFont="1" applyAlignment="1">
      <alignment horizontal="right"/>
    </xf>
    <xf numFmtId="0" fontId="65" fillId="7" borderId="0" xfId="0" applyFont="1" applyFill="1" applyAlignment="1">
      <alignment horizontal="center" vertical="center"/>
    </xf>
    <xf numFmtId="2" fontId="65" fillId="0" borderId="53" xfId="0" applyNumberFormat="1" applyFont="1" applyBorder="1" applyAlignment="1">
      <alignment horizontal="center" vertical="center"/>
    </xf>
    <xf numFmtId="2" fontId="65" fillId="0" borderId="54" xfId="0" applyNumberFormat="1" applyFont="1" applyBorder="1" applyAlignment="1">
      <alignment horizontal="center" vertical="center"/>
    </xf>
    <xf numFmtId="2" fontId="69" fillId="0" borderId="41" xfId="0" applyNumberFormat="1" applyFont="1" applyBorder="1" applyAlignment="1">
      <alignment horizontal="center" vertical="center"/>
    </xf>
    <xf numFmtId="2" fontId="69" fillId="0" borderId="45" xfId="0" applyNumberFormat="1" applyFont="1" applyBorder="1" applyAlignment="1">
      <alignment horizontal="center" vertical="center"/>
    </xf>
    <xf numFmtId="2" fontId="69" fillId="0" borderId="53" xfId="0" applyNumberFormat="1" applyFont="1" applyBorder="1" applyAlignment="1">
      <alignment horizontal="center" vertical="center"/>
    </xf>
    <xf numFmtId="0" fontId="2" fillId="0" borderId="2" xfId="0" applyFont="1" applyBorder="1" applyAlignment="1">
      <alignment horizontal="center" vertical="center" wrapText="1"/>
    </xf>
    <xf numFmtId="0" fontId="70" fillId="0" borderId="2" xfId="0" applyFont="1" applyBorder="1" applyAlignment="1">
      <alignment horizontal="center" vertical="center" wrapText="1"/>
    </xf>
    <xf numFmtId="0" fontId="11" fillId="0" borderId="0" xfId="0" applyFont="1" applyAlignment="1">
      <alignment wrapText="1"/>
    </xf>
    <xf numFmtId="0" fontId="11" fillId="0" borderId="0" xfId="0" applyFont="1" applyAlignment="1">
      <alignment horizontal="left"/>
    </xf>
    <xf numFmtId="0" fontId="11" fillId="0" borderId="0" xfId="0" applyFont="1" applyAlignment="1">
      <alignment horizontal="center"/>
    </xf>
    <xf numFmtId="9" fontId="2" fillId="0" borderId="37" xfId="2" applyFont="1" applyFill="1" applyBorder="1" applyAlignment="1">
      <alignment horizontal="center" vertical="center"/>
    </xf>
    <xf numFmtId="9" fontId="2" fillId="0" borderId="37" xfId="0" applyNumberFormat="1" applyFont="1" applyBorder="1" applyAlignment="1">
      <alignment horizontal="center"/>
    </xf>
    <xf numFmtId="169" fontId="2" fillId="0" borderId="22" xfId="6" applyNumberFormat="1" applyFont="1" applyBorder="1" applyAlignment="1">
      <alignment horizontal="center" vertical="center"/>
    </xf>
    <xf numFmtId="0" fontId="2" fillId="0" borderId="2" xfId="3" applyFont="1" applyFill="1" applyBorder="1" applyAlignment="1">
      <alignment horizontal="left" vertical="center" wrapText="1"/>
    </xf>
    <xf numFmtId="3" fontId="2" fillId="0" borderId="2" xfId="3" applyNumberFormat="1" applyFont="1" applyFill="1" applyBorder="1" applyAlignment="1">
      <alignment horizontal="center" vertical="center" wrapText="1"/>
    </xf>
    <xf numFmtId="0" fontId="2" fillId="0" borderId="37" xfId="0" applyFont="1" applyBorder="1" applyAlignment="1">
      <alignment vertical="center" wrapText="1"/>
    </xf>
    <xf numFmtId="0" fontId="2" fillId="0" borderId="0" xfId="3" applyFont="1" applyFill="1" applyBorder="1" applyAlignment="1">
      <alignment horizontal="left" vertical="center" wrapText="1"/>
    </xf>
    <xf numFmtId="3" fontId="2" fillId="0" borderId="0" xfId="3" applyNumberFormat="1" applyFont="1" applyFill="1" applyBorder="1" applyAlignment="1">
      <alignment horizontal="center" vertical="center" wrapText="1"/>
    </xf>
    <xf numFmtId="3" fontId="17" fillId="0" borderId="0" xfId="3" applyNumberFormat="1" applyFont="1" applyBorder="1" applyAlignment="1">
      <alignment horizontal="center" vertical="center" wrapText="1"/>
    </xf>
    <xf numFmtId="1" fontId="2" fillId="0" borderId="0" xfId="7" applyNumberFormat="1" applyFont="1" applyAlignment="1">
      <alignment horizontal="center" vertical="center"/>
    </xf>
    <xf numFmtId="0" fontId="37" fillId="22" borderId="105" xfId="0" applyFont="1" applyFill="1" applyBorder="1" applyAlignment="1">
      <alignment horizontal="center" vertical="center" wrapText="1"/>
    </xf>
    <xf numFmtId="0" fontId="37" fillId="22" borderId="105" xfId="0" applyFont="1" applyFill="1" applyBorder="1" applyAlignment="1">
      <alignment horizontal="center" vertical="center"/>
    </xf>
    <xf numFmtId="0" fontId="51" fillId="0" borderId="0" xfId="0" applyFont="1" applyAlignment="1">
      <alignment vertical="center" wrapText="1"/>
    </xf>
    <xf numFmtId="0" fontId="48" fillId="0" borderId="107" xfId="0" applyFont="1" applyBorder="1"/>
    <xf numFmtId="0" fontId="2" fillId="8" borderId="22" xfId="0" applyFont="1" applyFill="1" applyBorder="1" applyAlignment="1">
      <alignment horizontal="center" vertical="center"/>
    </xf>
    <xf numFmtId="0" fontId="2" fillId="3" borderId="22" xfId="0" applyFont="1" applyFill="1" applyBorder="1" applyAlignment="1">
      <alignment horizontal="center" vertical="center"/>
    </xf>
    <xf numFmtId="0" fontId="9" fillId="8" borderId="25" xfId="0" applyFont="1" applyFill="1" applyBorder="1" applyAlignment="1">
      <alignment horizontal="center" vertical="center" wrapText="1"/>
    </xf>
    <xf numFmtId="168" fontId="2" fillId="0" borderId="22" xfId="0" applyNumberFormat="1" applyFont="1" applyBorder="1" applyAlignment="1">
      <alignment horizontal="center" vertical="center"/>
    </xf>
    <xf numFmtId="0" fontId="2" fillId="13" borderId="22" xfId="0" applyFont="1" applyFill="1" applyBorder="1" applyAlignment="1">
      <alignment horizontal="center" vertical="center"/>
    </xf>
    <xf numFmtId="0" fontId="72" fillId="0" borderId="109" xfId="0" applyFont="1" applyBorder="1" applyAlignment="1">
      <alignment horizontal="center" vertical="center" wrapText="1"/>
    </xf>
    <xf numFmtId="0" fontId="72" fillId="0" borderId="95" xfId="0" applyFont="1" applyBorder="1" applyAlignment="1">
      <alignment horizontal="center" vertical="center" wrapText="1"/>
    </xf>
    <xf numFmtId="9" fontId="19" fillId="0" borderId="2" xfId="2" applyFont="1" applyBorder="1" applyAlignment="1">
      <alignment horizontal="center" vertical="center"/>
    </xf>
    <xf numFmtId="9" fontId="0" fillId="0" borderId="2" xfId="2" applyFont="1" applyBorder="1" applyAlignment="1">
      <alignment horizontal="center" vertical="center"/>
    </xf>
    <xf numFmtId="0" fontId="9" fillId="0" borderId="3" xfId="0" applyFont="1" applyBorder="1" applyAlignment="1">
      <alignment horizontal="center" vertical="center" wrapText="1"/>
    </xf>
    <xf numFmtId="9" fontId="11" fillId="0" borderId="0" xfId="0" applyNumberFormat="1" applyFont="1"/>
    <xf numFmtId="3" fontId="17" fillId="0" borderId="2" xfId="3" applyNumberFormat="1" applyFont="1" applyFill="1" applyBorder="1" applyAlignment="1">
      <alignment horizontal="center" vertical="center" wrapText="1"/>
    </xf>
    <xf numFmtId="0" fontId="2" fillId="0" borderId="0" xfId="0" applyFont="1" applyAlignment="1">
      <alignment horizontal="left"/>
    </xf>
    <xf numFmtId="169" fontId="2" fillId="0" borderId="37" xfId="6" applyNumberFormat="1" applyFont="1" applyBorder="1" applyAlignment="1">
      <alignment horizontal="right" vertical="center"/>
    </xf>
    <xf numFmtId="0" fontId="2" fillId="0" borderId="37" xfId="0" applyFont="1" applyBorder="1" applyAlignment="1">
      <alignment horizontal="right" vertical="center"/>
    </xf>
    <xf numFmtId="170" fontId="2" fillId="0" borderId="37" xfId="0" applyNumberFormat="1" applyFont="1" applyBorder="1" applyAlignment="1">
      <alignment vertical="center"/>
    </xf>
    <xf numFmtId="169" fontId="2" fillId="0" borderId="37" xfId="6" applyNumberFormat="1" applyFont="1" applyBorder="1" applyAlignment="1">
      <alignment horizontal="right" vertical="center" wrapText="1"/>
    </xf>
    <xf numFmtId="0" fontId="0" fillId="0" borderId="16" xfId="0" applyBorder="1"/>
    <xf numFmtId="3" fontId="2" fillId="0" borderId="0" xfId="0" applyNumberFormat="1" applyFont="1" applyAlignment="1">
      <alignment horizontal="left"/>
    </xf>
    <xf numFmtId="9" fontId="9" fillId="0" borderId="37" xfId="0" applyNumberFormat="1" applyFont="1" applyBorder="1" applyAlignment="1">
      <alignment horizontal="center" vertical="center" wrapText="1"/>
    </xf>
    <xf numFmtId="2" fontId="9" fillId="0" borderId="0" xfId="0" applyNumberFormat="1" applyFont="1" applyAlignment="1">
      <alignment horizontal="left"/>
    </xf>
    <xf numFmtId="0" fontId="9" fillId="0" borderId="37" xfId="0" applyFont="1" applyBorder="1"/>
    <xf numFmtId="0" fontId="11" fillId="0" borderId="0" xfId="0" applyFont="1" applyAlignment="1">
      <alignment horizontal="center" vertical="center"/>
    </xf>
    <xf numFmtId="10" fontId="9" fillId="0" borderId="0" xfId="0" applyNumberFormat="1" applyFont="1"/>
    <xf numFmtId="169" fontId="2" fillId="0" borderId="0" xfId="6" applyNumberFormat="1" applyFont="1" applyFill="1" applyBorder="1" applyAlignment="1">
      <alignment horizontal="right" vertical="center"/>
    </xf>
    <xf numFmtId="169" fontId="9" fillId="0" borderId="0" xfId="6" applyNumberFormat="1" applyFont="1" applyFill="1" applyBorder="1" applyAlignment="1">
      <alignment horizontal="right" vertical="center"/>
    </xf>
    <xf numFmtId="1" fontId="2" fillId="0" borderId="0" xfId="0" applyNumberFormat="1" applyFont="1" applyAlignment="1">
      <alignment horizontal="right"/>
    </xf>
    <xf numFmtId="0" fontId="9" fillId="0" borderId="0" xfId="0" applyFont="1" applyAlignment="1">
      <alignment horizontal="right"/>
    </xf>
    <xf numFmtId="1" fontId="2" fillId="0" borderId="0" xfId="0" applyNumberFormat="1" applyFont="1" applyAlignment="1">
      <alignment horizontal="right" wrapText="1"/>
    </xf>
    <xf numFmtId="0" fontId="2" fillId="0" borderId="0" xfId="0" applyFont="1" applyAlignment="1">
      <alignment horizontal="right" wrapText="1"/>
    </xf>
    <xf numFmtId="0" fontId="34" fillId="0" borderId="0" xfId="0" applyFont="1" applyAlignment="1">
      <alignment horizontal="left" vertical="center" wrapText="1"/>
    </xf>
    <xf numFmtId="0" fontId="36" fillId="0" borderId="0" xfId="0" applyFont="1" applyAlignment="1">
      <alignment horizontal="left" vertical="center" wrapText="1"/>
    </xf>
    <xf numFmtId="0" fontId="71" fillId="0" borderId="0" xfId="0" applyFont="1" applyAlignment="1">
      <alignment horizontal="center" vertical="center" wrapText="1"/>
    </xf>
    <xf numFmtId="3" fontId="71" fillId="0" borderId="0" xfId="7" applyNumberFormat="1" applyFont="1" applyAlignment="1">
      <alignment horizontal="center" vertical="center"/>
    </xf>
    <xf numFmtId="164" fontId="71" fillId="0" borderId="0" xfId="7" applyNumberFormat="1" applyFont="1" applyAlignment="1">
      <alignment horizontal="center" vertical="center"/>
    </xf>
    <xf numFmtId="1" fontId="71" fillId="0" borderId="0" xfId="7" applyNumberFormat="1" applyFont="1" applyAlignment="1">
      <alignment horizontal="center" vertical="center"/>
    </xf>
    <xf numFmtId="0" fontId="71" fillId="0" borderId="0" xfId="3" applyFont="1" applyFill="1" applyBorder="1" applyAlignment="1">
      <alignment horizontal="left" vertical="center" wrapText="1"/>
    </xf>
    <xf numFmtId="3" fontId="71" fillId="0" borderId="0" xfId="3" applyNumberFormat="1" applyFont="1" applyFill="1" applyBorder="1" applyAlignment="1">
      <alignment horizontal="center" vertical="center" wrapText="1"/>
    </xf>
    <xf numFmtId="0" fontId="9" fillId="0" borderId="0" xfId="0" applyFont="1" applyAlignment="1">
      <alignment horizontal="left" vertical="top" wrapText="1"/>
    </xf>
    <xf numFmtId="0" fontId="2" fillId="13" borderId="22" xfId="0" applyFont="1" applyFill="1" applyBorder="1" applyAlignment="1">
      <alignment horizontal="center" vertical="center" wrapText="1"/>
    </xf>
    <xf numFmtId="168" fontId="2" fillId="13" borderId="25" xfId="0" applyNumberFormat="1" applyFont="1" applyFill="1" applyBorder="1" applyAlignment="1">
      <alignment horizontal="center" vertical="center"/>
    </xf>
    <xf numFmtId="0" fontId="2" fillId="8" borderId="22" xfId="0" applyFont="1" applyFill="1" applyBorder="1" applyAlignment="1">
      <alignment horizontal="center" vertical="center" wrapText="1"/>
    </xf>
    <xf numFmtId="168" fontId="2" fillId="8" borderId="22" xfId="0" applyNumberFormat="1" applyFont="1" applyFill="1" applyBorder="1" applyAlignment="1">
      <alignment horizontal="center" vertical="center"/>
    </xf>
    <xf numFmtId="168" fontId="2" fillId="3" borderId="22" xfId="0" applyNumberFormat="1" applyFont="1" applyFill="1" applyBorder="1" applyAlignment="1">
      <alignment horizontal="center" vertical="center"/>
    </xf>
    <xf numFmtId="168" fontId="2" fillId="24" borderId="22" xfId="0" applyNumberFormat="1" applyFont="1" applyFill="1" applyBorder="1" applyAlignment="1">
      <alignment horizontal="center" vertical="center"/>
    </xf>
    <xf numFmtId="168" fontId="2" fillId="13" borderId="22" xfId="0" applyNumberFormat="1" applyFont="1" applyFill="1" applyBorder="1" applyAlignment="1">
      <alignment horizontal="center" vertical="center"/>
    </xf>
    <xf numFmtId="0" fontId="2" fillId="0" borderId="0" xfId="0" applyFont="1" applyAlignment="1">
      <alignment horizontal="left" vertical="center"/>
    </xf>
    <xf numFmtId="9" fontId="19" fillId="0" borderId="0" xfId="2" applyFont="1" applyBorder="1" applyAlignment="1">
      <alignment horizontal="center" vertical="center"/>
    </xf>
    <xf numFmtId="9" fontId="9" fillId="0" borderId="0" xfId="2" applyFont="1" applyBorder="1" applyAlignment="1">
      <alignment horizontal="center" vertical="center"/>
    </xf>
    <xf numFmtId="9" fontId="0" fillId="0" borderId="0" xfId="2" applyFont="1" applyBorder="1" applyAlignment="1">
      <alignment horizontal="center" vertical="center"/>
    </xf>
    <xf numFmtId="0" fontId="72" fillId="0" borderId="0" xfId="0" applyFont="1"/>
    <xf numFmtId="168" fontId="2" fillId="13" borderId="24" xfId="0" applyNumberFormat="1" applyFont="1" applyFill="1" applyBorder="1" applyAlignment="1">
      <alignment horizontal="center" vertical="center"/>
    </xf>
    <xf numFmtId="1" fontId="74" fillId="0" borderId="45" xfId="0" applyNumberFormat="1" applyFont="1" applyBorder="1" applyAlignment="1">
      <alignment horizontal="center" vertical="center" wrapText="1"/>
    </xf>
    <xf numFmtId="0" fontId="74" fillId="0" borderId="45" xfId="0" applyFont="1" applyBorder="1" applyAlignment="1">
      <alignment horizontal="center" vertical="center"/>
    </xf>
    <xf numFmtId="0" fontId="75" fillId="0" borderId="45" xfId="0" applyFont="1" applyBorder="1" applyAlignment="1">
      <alignment horizontal="center" vertical="center"/>
    </xf>
    <xf numFmtId="0" fontId="36" fillId="0" borderId="2" xfId="0" applyFont="1" applyBorder="1" applyAlignment="1">
      <alignment horizontal="center"/>
    </xf>
    <xf numFmtId="0" fontId="9" fillId="0" borderId="2" xfId="0" applyFont="1" applyBorder="1" applyAlignment="1">
      <alignment horizontal="center"/>
    </xf>
    <xf numFmtId="0" fontId="9" fillId="13" borderId="2" xfId="0" applyFont="1" applyFill="1" applyBorder="1"/>
    <xf numFmtId="0" fontId="9" fillId="13" borderId="2" xfId="0" applyFont="1" applyFill="1" applyBorder="1" applyAlignment="1">
      <alignment wrapText="1"/>
    </xf>
    <xf numFmtId="0" fontId="36" fillId="0" borderId="0" xfId="0" applyFont="1" applyAlignment="1">
      <alignment horizontal="center" vertical="center"/>
    </xf>
    <xf numFmtId="165" fontId="34" fillId="0" borderId="0" xfId="0" applyNumberFormat="1" applyFont="1" applyAlignment="1">
      <alignment horizontal="center" vertical="center"/>
    </xf>
    <xf numFmtId="0" fontId="76" fillId="0" borderId="0" xfId="0" applyFont="1"/>
    <xf numFmtId="0" fontId="9" fillId="0" borderId="45" xfId="0" applyFont="1" applyBorder="1" applyAlignment="1">
      <alignment wrapText="1"/>
    </xf>
    <xf numFmtId="0" fontId="9" fillId="0" borderId="45" xfId="0" applyFont="1" applyBorder="1"/>
    <xf numFmtId="0" fontId="77" fillId="0" borderId="0" xfId="0" applyFont="1"/>
    <xf numFmtId="0" fontId="9" fillId="0" borderId="3" xfId="0" applyFont="1" applyBorder="1" applyAlignment="1">
      <alignment horizontal="center"/>
    </xf>
    <xf numFmtId="0" fontId="78" fillId="0" borderId="0" xfId="0" applyFont="1"/>
    <xf numFmtId="0" fontId="36" fillId="0" borderId="3" xfId="0" applyFont="1" applyBorder="1" applyAlignment="1">
      <alignment horizontal="center"/>
    </xf>
    <xf numFmtId="0" fontId="36" fillId="0" borderId="3" xfId="0" applyFont="1" applyBorder="1" applyAlignment="1">
      <alignment horizontal="center" vertical="center"/>
    </xf>
    <xf numFmtId="43" fontId="9" fillId="0" borderId="0" xfId="0" applyNumberFormat="1" applyFont="1"/>
    <xf numFmtId="0" fontId="9" fillId="0" borderId="45" xfId="0" applyFont="1" applyBorder="1" applyAlignment="1">
      <alignment horizontal="center"/>
    </xf>
    <xf numFmtId="0" fontId="32" fillId="12" borderId="45" xfId="0" applyFont="1" applyFill="1" applyBorder="1" applyAlignment="1">
      <alignment vertical="center" wrapText="1"/>
    </xf>
    <xf numFmtId="169" fontId="9" fillId="0" borderId="45" xfId="0" applyNumberFormat="1" applyFont="1" applyBorder="1" applyAlignment="1">
      <alignment horizontal="right" vertical="center"/>
    </xf>
    <xf numFmtId="43" fontId="2" fillId="7" borderId="45" xfId="0" applyNumberFormat="1" applyFont="1" applyFill="1" applyBorder="1" applyAlignment="1">
      <alignment horizontal="right" vertical="center"/>
    </xf>
    <xf numFmtId="0" fontId="36" fillId="57" borderId="45" xfId="0" applyFont="1" applyFill="1" applyBorder="1" applyAlignment="1">
      <alignment vertical="center"/>
    </xf>
    <xf numFmtId="0" fontId="9" fillId="0" borderId="45" xfId="0" applyFont="1" applyBorder="1" applyAlignment="1">
      <alignment horizontal="left" wrapText="1"/>
    </xf>
    <xf numFmtId="172" fontId="2" fillId="0" borderId="45" xfId="0" applyNumberFormat="1" applyFont="1" applyBorder="1" applyAlignment="1">
      <alignment horizontal="right"/>
    </xf>
    <xf numFmtId="43" fontId="2" fillId="0" borderId="45" xfId="0" applyNumberFormat="1" applyFont="1" applyBorder="1" applyAlignment="1">
      <alignment horizontal="right"/>
    </xf>
    <xf numFmtId="1" fontId="9" fillId="0" borderId="45" xfId="0" applyNumberFormat="1" applyFont="1" applyBorder="1" applyAlignment="1">
      <alignment horizontal="center" vertical="center" wrapText="1"/>
    </xf>
    <xf numFmtId="0" fontId="34" fillId="0" borderId="45" xfId="0" applyFont="1" applyBorder="1" applyAlignment="1">
      <alignment horizontal="center" vertical="center" wrapText="1"/>
    </xf>
    <xf numFmtId="0" fontId="72" fillId="0" borderId="45" xfId="0" applyFont="1" applyBorder="1" applyAlignment="1">
      <alignment horizontal="center" vertical="center"/>
    </xf>
    <xf numFmtId="0" fontId="2" fillId="0" borderId="45" xfId="0" applyFont="1" applyBorder="1" applyAlignment="1">
      <alignment horizontal="center" vertical="center"/>
    </xf>
    <xf numFmtId="0" fontId="2" fillId="0" borderId="37" xfId="0" applyFont="1" applyBorder="1" applyAlignment="1">
      <alignment horizontal="left" vertical="center" wrapText="1"/>
    </xf>
    <xf numFmtId="0" fontId="2" fillId="0" borderId="38" xfId="0" applyFont="1" applyBorder="1" applyAlignment="1">
      <alignment horizontal="center" vertical="center"/>
    </xf>
    <xf numFmtId="0" fontId="11" fillId="12" borderId="74" xfId="0" applyFont="1" applyFill="1" applyBorder="1" applyAlignment="1">
      <alignment horizontal="center" vertical="center" wrapText="1"/>
    </xf>
    <xf numFmtId="0" fontId="77" fillId="0" borderId="0" xfId="0" applyFont="1" applyAlignment="1">
      <alignment vertical="center"/>
    </xf>
    <xf numFmtId="0" fontId="2" fillId="0" borderId="0" xfId="0" applyFont="1" applyAlignment="1">
      <alignment vertical="center"/>
    </xf>
    <xf numFmtId="169" fontId="2" fillId="0" borderId="45" xfId="0" applyNumberFormat="1" applyFont="1" applyBorder="1" applyAlignment="1">
      <alignment horizontal="center" vertical="center"/>
    </xf>
    <xf numFmtId="171" fontId="80" fillId="0" borderId="45" xfId="0" applyNumberFormat="1" applyFont="1" applyBorder="1" applyAlignment="1">
      <alignment horizontal="right" vertical="center"/>
    </xf>
    <xf numFmtId="0" fontId="35" fillId="0" borderId="118" xfId="0" applyFont="1" applyBorder="1" applyAlignment="1">
      <alignment horizontal="center" vertical="center"/>
    </xf>
    <xf numFmtId="2" fontId="35" fillId="0" borderId="119" xfId="0" applyNumberFormat="1" applyFont="1" applyBorder="1" applyAlignment="1">
      <alignment horizontal="center" vertical="center"/>
    </xf>
    <xf numFmtId="2" fontId="35" fillId="0" borderId="120" xfId="0" applyNumberFormat="1" applyFont="1" applyBorder="1" applyAlignment="1">
      <alignment horizontal="center" vertical="center"/>
    </xf>
    <xf numFmtId="0" fontId="35" fillId="0" borderId="121" xfId="0" applyFont="1" applyBorder="1" applyAlignment="1">
      <alignment horizontal="center" vertical="center"/>
    </xf>
    <xf numFmtId="2" fontId="35" fillId="0" borderId="122" xfId="0" applyNumberFormat="1" applyFont="1" applyBorder="1" applyAlignment="1">
      <alignment horizontal="center" vertical="center"/>
    </xf>
    <xf numFmtId="0" fontId="35" fillId="0" borderId="123" xfId="0" applyFont="1" applyBorder="1" applyAlignment="1">
      <alignment horizontal="center" vertical="center"/>
    </xf>
    <xf numFmtId="2" fontId="35" fillId="0" borderId="124" xfId="0" applyNumberFormat="1" applyFont="1" applyBorder="1" applyAlignment="1">
      <alignment horizontal="center" vertical="center"/>
    </xf>
    <xf numFmtId="2" fontId="35" fillId="0" borderId="125" xfId="0" applyNumberFormat="1" applyFont="1" applyBorder="1" applyAlignment="1">
      <alignment horizontal="center" vertical="center"/>
    </xf>
    <xf numFmtId="0" fontId="11" fillId="12" borderId="0" xfId="0" applyFont="1" applyFill="1" applyAlignment="1">
      <alignment horizontal="center" vertical="center" wrapText="1"/>
    </xf>
    <xf numFmtId="0" fontId="2" fillId="0" borderId="2" xfId="0" quotePrefix="1" applyFont="1" applyBorder="1" applyAlignment="1">
      <alignment horizontal="left" vertical="center" wrapText="1"/>
    </xf>
    <xf numFmtId="0" fontId="9" fillId="0" borderId="29" xfId="0" applyFont="1" applyBorder="1" applyAlignment="1">
      <alignment horizontal="center"/>
    </xf>
    <xf numFmtId="0" fontId="12" fillId="0" borderId="0" xfId="5" applyFill="1"/>
    <xf numFmtId="0" fontId="20" fillId="0" borderId="0" xfId="0" applyFont="1" applyAlignment="1">
      <alignment horizontal="center" vertical="center"/>
    </xf>
    <xf numFmtId="2" fontId="81" fillId="0" borderId="45" xfId="0" applyNumberFormat="1" applyFont="1" applyBorder="1" applyAlignment="1">
      <alignment horizontal="center" vertical="center"/>
    </xf>
    <xf numFmtId="2" fontId="81" fillId="0" borderId="124" xfId="0" applyNumberFormat="1" applyFont="1" applyBorder="1" applyAlignment="1">
      <alignment horizontal="center" vertical="center"/>
    </xf>
    <xf numFmtId="2" fontId="81" fillId="0" borderId="119" xfId="0" applyNumberFormat="1" applyFont="1" applyBorder="1" applyAlignment="1">
      <alignment horizontal="center" vertical="center"/>
    </xf>
    <xf numFmtId="0" fontId="35" fillId="0" borderId="29" xfId="0" applyFont="1" applyBorder="1" applyAlignment="1">
      <alignment horizontal="center" vertical="center"/>
    </xf>
    <xf numFmtId="0" fontId="35" fillId="0" borderId="29" xfId="0" applyFont="1" applyBorder="1" applyAlignment="1">
      <alignment horizontal="left" vertical="center"/>
    </xf>
    <xf numFmtId="0" fontId="35" fillId="13" borderId="29" xfId="0" applyFont="1" applyFill="1" applyBorder="1" applyAlignment="1">
      <alignment horizontal="center" vertical="center"/>
    </xf>
    <xf numFmtId="0" fontId="82" fillId="0" borderId="0" xfId="5" applyFont="1" applyBorder="1"/>
    <xf numFmtId="0" fontId="9" fillId="13" borderId="74" xfId="0" applyFont="1" applyFill="1" applyBorder="1" applyAlignment="1">
      <alignment wrapText="1"/>
    </xf>
    <xf numFmtId="0" fontId="9" fillId="13" borderId="110" xfId="0" applyFont="1" applyFill="1" applyBorder="1" applyAlignment="1">
      <alignment wrapText="1"/>
    </xf>
    <xf numFmtId="0" fontId="9" fillId="13" borderId="113" xfId="0" applyFont="1" applyFill="1" applyBorder="1" applyAlignment="1">
      <alignment vertical="center" wrapText="1"/>
    </xf>
    <xf numFmtId="0" fontId="9" fillId="13" borderId="115" xfId="0" applyFont="1" applyFill="1" applyBorder="1" applyAlignment="1">
      <alignment horizontal="left" vertical="center" wrapText="1"/>
    </xf>
    <xf numFmtId="0" fontId="9" fillId="13" borderId="15" xfId="0" applyFont="1" applyFill="1" applyBorder="1" applyAlignment="1">
      <alignment vertical="center" wrapText="1"/>
    </xf>
    <xf numFmtId="0" fontId="9" fillId="13" borderId="112" xfId="0" applyFont="1" applyFill="1" applyBorder="1" applyAlignment="1">
      <alignment vertical="center" wrapText="1"/>
    </xf>
    <xf numFmtId="0" fontId="9" fillId="13" borderId="116" xfId="0" applyFont="1" applyFill="1" applyBorder="1" applyAlignment="1">
      <alignment horizontal="left" vertical="center" wrapText="1"/>
    </xf>
    <xf numFmtId="165" fontId="9" fillId="0" borderId="29" xfId="0" applyNumberFormat="1" applyFont="1" applyBorder="1" applyAlignment="1">
      <alignment horizontal="right"/>
    </xf>
    <xf numFmtId="0" fontId="2" fillId="0" borderId="29" xfId="0" applyFont="1" applyBorder="1" applyAlignment="1">
      <alignment horizontal="right"/>
    </xf>
    <xf numFmtId="0" fontId="9" fillId="0" borderId="29" xfId="0" applyFont="1" applyBorder="1" applyAlignment="1">
      <alignment horizontal="right"/>
    </xf>
    <xf numFmtId="0" fontId="9" fillId="0" borderId="32" xfId="0" applyFont="1" applyBorder="1"/>
    <xf numFmtId="0" fontId="9" fillId="13" borderId="111" xfId="0" applyFont="1" applyFill="1" applyBorder="1" applyAlignment="1">
      <alignment horizontal="left" wrapText="1"/>
    </xf>
    <xf numFmtId="0" fontId="35" fillId="0" borderId="0" xfId="0" applyFont="1" applyAlignment="1">
      <alignment vertical="center"/>
    </xf>
    <xf numFmtId="0" fontId="35" fillId="0" borderId="0" xfId="0" applyFont="1" applyAlignment="1">
      <alignment vertical="center" wrapText="1"/>
    </xf>
    <xf numFmtId="0" fontId="69" fillId="0" borderId="0" xfId="0" applyFont="1" applyAlignment="1">
      <alignment vertical="center" wrapText="1"/>
    </xf>
    <xf numFmtId="2" fontId="35" fillId="0" borderId="0" xfId="0" applyNumberFormat="1" applyFont="1" applyAlignment="1">
      <alignment horizontal="center" vertical="center"/>
    </xf>
    <xf numFmtId="2" fontId="65" fillId="0" borderId="0" xfId="0" applyNumberFormat="1" applyFont="1" applyAlignment="1">
      <alignment horizontal="center" vertical="center"/>
    </xf>
    <xf numFmtId="2" fontId="69" fillId="0" borderId="0" xfId="0" applyNumberFormat="1" applyFont="1" applyAlignment="1">
      <alignment horizontal="center" vertical="center"/>
    </xf>
    <xf numFmtId="0" fontId="81" fillId="0" borderId="0" xfId="0" applyFont="1" applyAlignment="1">
      <alignment vertical="center" wrapText="1"/>
    </xf>
    <xf numFmtId="2" fontId="81" fillId="0" borderId="0" xfId="0" applyNumberFormat="1" applyFont="1" applyAlignment="1">
      <alignment horizontal="center" vertical="center"/>
    </xf>
    <xf numFmtId="0" fontId="35" fillId="0" borderId="0" xfId="0" applyFont="1" applyAlignment="1">
      <alignment horizontal="center"/>
    </xf>
    <xf numFmtId="0" fontId="35" fillId="0" borderId="114" xfId="0" applyFont="1" applyBorder="1" applyAlignment="1">
      <alignment vertical="center"/>
    </xf>
    <xf numFmtId="0" fontId="35" fillId="0" borderId="140" xfId="0" applyFont="1" applyBorder="1" applyAlignment="1">
      <alignment vertical="center" wrapText="1"/>
    </xf>
    <xf numFmtId="0" fontId="69" fillId="0" borderId="140" xfId="0" applyFont="1" applyBorder="1" applyAlignment="1">
      <alignment vertical="center" wrapText="1"/>
    </xf>
    <xf numFmtId="0" fontId="35" fillId="0" borderId="140" xfId="0" applyFont="1" applyBorder="1" applyAlignment="1">
      <alignment horizontal="center" vertical="center"/>
    </xf>
    <xf numFmtId="2" fontId="35" fillId="0" borderId="140" xfId="0" applyNumberFormat="1" applyFont="1" applyBorder="1" applyAlignment="1">
      <alignment horizontal="center" vertical="center"/>
    </xf>
    <xf numFmtId="2" fontId="35" fillId="0" borderId="141" xfId="0" applyNumberFormat="1" applyFont="1" applyBorder="1" applyAlignment="1">
      <alignment horizontal="center" vertical="center"/>
    </xf>
    <xf numFmtId="0" fontId="35" fillId="0" borderId="134" xfId="0" applyFont="1" applyBorder="1" applyAlignment="1">
      <alignment vertical="center"/>
    </xf>
    <xf numFmtId="2" fontId="35" fillId="0" borderId="142" xfId="0" applyNumberFormat="1" applyFont="1" applyBorder="1" applyAlignment="1">
      <alignment horizontal="center" vertical="center"/>
    </xf>
    <xf numFmtId="0" fontId="35" fillId="0" borderId="143" xfId="0" applyFont="1" applyBorder="1" applyAlignment="1">
      <alignment vertical="center"/>
    </xf>
    <xf numFmtId="0" fontId="35" fillId="0" borderId="30" xfId="0" applyFont="1" applyBorder="1" applyAlignment="1">
      <alignment vertical="center" wrapText="1"/>
    </xf>
    <xf numFmtId="0" fontId="69" fillId="0" borderId="30" xfId="0" applyFont="1" applyBorder="1" applyAlignment="1">
      <alignment vertical="center" wrapText="1"/>
    </xf>
    <xf numFmtId="0" fontId="35" fillId="0" borderId="30" xfId="0" applyFont="1" applyBorder="1" applyAlignment="1">
      <alignment horizontal="center" vertical="center"/>
    </xf>
    <xf numFmtId="2" fontId="35" fillId="0" borderId="30" xfId="0" applyNumberFormat="1" applyFont="1" applyBorder="1" applyAlignment="1">
      <alignment horizontal="center" vertical="center"/>
    </xf>
    <xf numFmtId="2" fontId="35" fillId="0" borderId="137" xfId="0" applyNumberFormat="1" applyFont="1" applyBorder="1" applyAlignment="1">
      <alignment horizontal="center" vertical="center"/>
    </xf>
    <xf numFmtId="2" fontId="65" fillId="0" borderId="140" xfId="0" applyNumberFormat="1" applyFont="1" applyBorder="1" applyAlignment="1">
      <alignment horizontal="center" vertical="center"/>
    </xf>
    <xf numFmtId="2" fontId="69" fillId="0" borderId="140" xfId="0" applyNumberFormat="1" applyFont="1" applyBorder="1" applyAlignment="1">
      <alignment horizontal="center" vertical="center"/>
    </xf>
    <xf numFmtId="2" fontId="65" fillId="0" borderId="141" xfId="0" applyNumberFormat="1" applyFont="1" applyBorder="1" applyAlignment="1">
      <alignment horizontal="center" vertical="center"/>
    </xf>
    <xf numFmtId="2" fontId="65" fillId="0" borderId="142" xfId="0" applyNumberFormat="1" applyFont="1" applyBorder="1" applyAlignment="1">
      <alignment horizontal="center" vertical="center"/>
    </xf>
    <xf numFmtId="2" fontId="65" fillId="0" borderId="30" xfId="0" applyNumberFormat="1" applyFont="1" applyBorder="1" applyAlignment="1">
      <alignment horizontal="center" vertical="center"/>
    </xf>
    <xf numFmtId="2" fontId="69" fillId="0" borderId="30" xfId="0" applyNumberFormat="1" applyFont="1" applyBorder="1" applyAlignment="1">
      <alignment horizontal="center" vertical="center"/>
    </xf>
    <xf numFmtId="2" fontId="65" fillId="0" borderId="137" xfId="0" applyNumberFormat="1" applyFont="1" applyBorder="1" applyAlignment="1">
      <alignment horizontal="center" vertical="center"/>
    </xf>
    <xf numFmtId="0" fontId="81" fillId="0" borderId="140" xfId="0" applyFont="1" applyBorder="1" applyAlignment="1">
      <alignment vertical="center" wrapText="1"/>
    </xf>
    <xf numFmtId="2" fontId="81" fillId="0" borderId="140" xfId="0" applyNumberFormat="1" applyFont="1" applyBorder="1" applyAlignment="1">
      <alignment horizontal="center" vertical="center"/>
    </xf>
    <xf numFmtId="0" fontId="81" fillId="0" borderId="30" xfId="0" applyFont="1" applyBorder="1" applyAlignment="1">
      <alignment vertical="center" wrapText="1"/>
    </xf>
    <xf numFmtId="2" fontId="81" fillId="0" borderId="30" xfId="0" applyNumberFormat="1" applyFont="1" applyBorder="1" applyAlignment="1">
      <alignment horizontal="center" vertical="center"/>
    </xf>
    <xf numFmtId="0" fontId="35" fillId="0" borderId="140" xfId="0" applyFont="1" applyBorder="1" applyAlignment="1">
      <alignment vertical="center"/>
    </xf>
    <xf numFmtId="0" fontId="35" fillId="0" borderId="140" xfId="0" applyFont="1" applyBorder="1" applyAlignment="1">
      <alignment horizontal="center"/>
    </xf>
    <xf numFmtId="0" fontId="35" fillId="0" borderId="141" xfId="0" applyFont="1" applyBorder="1" applyAlignment="1">
      <alignment horizontal="center"/>
    </xf>
    <xf numFmtId="0" fontId="35" fillId="0" borderId="142" xfId="0" applyFont="1" applyBorder="1" applyAlignment="1">
      <alignment horizontal="center"/>
    </xf>
    <xf numFmtId="0" fontId="35" fillId="0" borderId="30" xfId="0" applyFont="1" applyBorder="1" applyAlignment="1">
      <alignment vertical="center"/>
    </xf>
    <xf numFmtId="0" fontId="35" fillId="0" borderId="30" xfId="0" applyFont="1" applyBorder="1" applyAlignment="1">
      <alignment horizontal="center"/>
    </xf>
    <xf numFmtId="0" fontId="35" fillId="0" borderId="137" xfId="0" applyFont="1" applyBorder="1" applyAlignment="1">
      <alignment horizontal="center"/>
    </xf>
    <xf numFmtId="0" fontId="35" fillId="0" borderId="141" xfId="0" applyFont="1" applyBorder="1" applyAlignment="1">
      <alignment horizontal="center" vertical="center"/>
    </xf>
    <xf numFmtId="0" fontId="35" fillId="0" borderId="142" xfId="0" applyFont="1" applyBorder="1" applyAlignment="1">
      <alignment horizontal="center" vertical="center"/>
    </xf>
    <xf numFmtId="0" fontId="35" fillId="0" borderId="137" xfId="0" applyFont="1" applyBorder="1" applyAlignment="1">
      <alignment horizontal="center" vertical="center"/>
    </xf>
    <xf numFmtId="0" fontId="65" fillId="0" borderId="0" xfId="0" applyFont="1" applyAlignment="1">
      <alignment vertical="center" wrapText="1"/>
    </xf>
    <xf numFmtId="0" fontId="65" fillId="0" borderId="0" xfId="0" applyFont="1" applyAlignment="1">
      <alignment horizontal="center" vertical="center"/>
    </xf>
    <xf numFmtId="0" fontId="65" fillId="0" borderId="114" xfId="0" applyFont="1" applyBorder="1" applyAlignment="1">
      <alignment vertical="center"/>
    </xf>
    <xf numFmtId="0" fontId="65" fillId="0" borderId="140" xfId="0" applyFont="1" applyBorder="1" applyAlignment="1">
      <alignment vertical="center" wrapText="1"/>
    </xf>
    <xf numFmtId="0" fontId="65" fillId="0" borderId="140" xfId="0" applyFont="1" applyBorder="1" applyAlignment="1">
      <alignment horizontal="center" vertical="center"/>
    </xf>
    <xf numFmtId="0" fontId="65" fillId="0" borderId="141" xfId="0" applyFont="1" applyBorder="1" applyAlignment="1">
      <alignment horizontal="center" vertical="center"/>
    </xf>
    <xf numFmtId="0" fontId="65" fillId="0" borderId="134" xfId="0" applyFont="1" applyBorder="1" applyAlignment="1">
      <alignment vertical="center"/>
    </xf>
    <xf numFmtId="0" fontId="65" fillId="0" borderId="142" xfId="0" applyFont="1" applyBorder="1" applyAlignment="1">
      <alignment horizontal="center" vertical="center"/>
    </xf>
    <xf numFmtId="0" fontId="65" fillId="0" borderId="143" xfId="0" applyFont="1" applyBorder="1" applyAlignment="1">
      <alignment vertical="center"/>
    </xf>
    <xf numFmtId="0" fontId="65" fillId="0" borderId="30" xfId="0" applyFont="1" applyBorder="1" applyAlignment="1">
      <alignment vertical="center" wrapText="1"/>
    </xf>
    <xf numFmtId="0" fontId="65" fillId="0" borderId="30" xfId="0" applyFont="1" applyBorder="1" applyAlignment="1">
      <alignment horizontal="center" vertical="center"/>
    </xf>
    <xf numFmtId="0" fontId="65" fillId="0" borderId="137" xfId="0" applyFont="1" applyBorder="1" applyAlignment="1">
      <alignment horizontal="center" vertical="center"/>
    </xf>
    <xf numFmtId="2" fontId="35" fillId="0" borderId="138" xfId="0" applyNumberFormat="1" applyFont="1" applyBorder="1" applyAlignment="1">
      <alignment horizontal="center" vertical="center"/>
    </xf>
    <xf numFmtId="2" fontId="66" fillId="0" borderId="119" xfId="0" applyNumberFormat="1" applyFont="1" applyBorder="1" applyAlignment="1">
      <alignment horizontal="center" vertical="center"/>
    </xf>
    <xf numFmtId="2" fontId="65" fillId="0" borderId="1" xfId="0" applyNumberFormat="1" applyFont="1" applyBorder="1" applyAlignment="1">
      <alignment horizontal="center" vertical="center"/>
    </xf>
    <xf numFmtId="2" fontId="65" fillId="0" borderId="2" xfId="0" applyNumberFormat="1" applyFont="1" applyBorder="1" applyAlignment="1">
      <alignment horizontal="center" vertical="center"/>
    </xf>
    <xf numFmtId="2" fontId="65" fillId="0" borderId="12" xfId="0" applyNumberFormat="1" applyFont="1" applyBorder="1" applyAlignment="1">
      <alignment horizontal="center" vertical="center"/>
    </xf>
    <xf numFmtId="2" fontId="66" fillId="0" borderId="57" xfId="0" applyNumberFormat="1" applyFont="1" applyBorder="1" applyAlignment="1">
      <alignment horizontal="center" vertical="center"/>
    </xf>
    <xf numFmtId="2" fontId="66" fillId="0" borderId="45" xfId="0" applyNumberFormat="1" applyFont="1" applyBorder="1" applyAlignment="1">
      <alignment horizontal="center" vertical="center"/>
    </xf>
    <xf numFmtId="2" fontId="66" fillId="0" borderId="49" xfId="0" applyNumberFormat="1" applyFont="1" applyBorder="1" applyAlignment="1">
      <alignment horizontal="center" vertical="center"/>
    </xf>
    <xf numFmtId="2" fontId="66" fillId="0" borderId="139" xfId="0" applyNumberFormat="1" applyFont="1" applyBorder="1" applyAlignment="1">
      <alignment horizontal="center" vertical="center"/>
    </xf>
    <xf numFmtId="2" fontId="66" fillId="0" borderId="124" xfId="0" applyNumberFormat="1" applyFont="1" applyBorder="1" applyAlignment="1">
      <alignment horizontal="center" vertical="center"/>
    </xf>
    <xf numFmtId="2" fontId="66" fillId="0" borderId="138" xfId="0" applyNumberFormat="1" applyFont="1" applyBorder="1" applyAlignment="1">
      <alignment horizontal="center" vertical="center"/>
    </xf>
    <xf numFmtId="2" fontId="66" fillId="0" borderId="1" xfId="0" applyNumberFormat="1" applyFont="1" applyBorder="1" applyAlignment="1">
      <alignment horizontal="center" vertical="center"/>
    </xf>
    <xf numFmtId="2" fontId="66" fillId="0" borderId="2" xfId="0" applyNumberFormat="1" applyFont="1" applyBorder="1" applyAlignment="1">
      <alignment horizontal="center" vertical="center"/>
    </xf>
    <xf numFmtId="2" fontId="66" fillId="0" borderId="12" xfId="0" applyNumberFormat="1" applyFont="1" applyBorder="1" applyAlignment="1">
      <alignment horizontal="center" vertical="center"/>
    </xf>
    <xf numFmtId="2" fontId="66" fillId="0" borderId="53" xfId="0" applyNumberFormat="1" applyFont="1" applyBorder="1" applyAlignment="1">
      <alignment horizontal="center" vertical="center"/>
    </xf>
    <xf numFmtId="0" fontId="35" fillId="0" borderId="145" xfId="0" applyFont="1" applyBorder="1" applyAlignment="1">
      <alignment horizontal="center" vertical="center"/>
    </xf>
    <xf numFmtId="2" fontId="35" fillId="0" borderId="132" xfId="0" applyNumberFormat="1" applyFont="1" applyBorder="1" applyAlignment="1">
      <alignment horizontal="center" vertical="center"/>
    </xf>
    <xf numFmtId="2" fontId="35" fillId="0" borderId="127" xfId="0" applyNumberFormat="1" applyFont="1" applyBorder="1" applyAlignment="1">
      <alignment horizontal="center" vertical="center"/>
    </xf>
    <xf numFmtId="2" fontId="35" fillId="0" borderId="129" xfId="0" applyNumberFormat="1" applyFont="1" applyBorder="1" applyAlignment="1">
      <alignment horizontal="center" vertical="center"/>
    </xf>
    <xf numFmtId="0" fontId="35" fillId="0" borderId="147" xfId="0" applyFont="1" applyBorder="1" applyAlignment="1">
      <alignment horizontal="center" vertical="center"/>
    </xf>
    <xf numFmtId="2" fontId="35" fillId="0" borderId="133" xfId="0" applyNumberFormat="1" applyFont="1" applyBorder="1" applyAlignment="1">
      <alignment horizontal="center" vertical="center"/>
    </xf>
    <xf numFmtId="2" fontId="35" fillId="0" borderId="131" xfId="0" applyNumberFormat="1" applyFont="1" applyBorder="1" applyAlignment="1">
      <alignment horizontal="center" vertical="center"/>
    </xf>
    <xf numFmtId="2" fontId="65" fillId="0" borderId="132" xfId="0" applyNumberFormat="1" applyFont="1" applyBorder="1" applyAlignment="1">
      <alignment horizontal="center" vertical="center"/>
    </xf>
    <xf numFmtId="2" fontId="69" fillId="0" borderId="132" xfId="0" applyNumberFormat="1" applyFont="1" applyBorder="1" applyAlignment="1">
      <alignment horizontal="center" vertical="center"/>
    </xf>
    <xf numFmtId="2" fontId="65" fillId="0" borderId="127" xfId="0" applyNumberFormat="1" applyFont="1" applyBorder="1" applyAlignment="1">
      <alignment horizontal="center" vertical="center"/>
    </xf>
    <xf numFmtId="2" fontId="65" fillId="0" borderId="129" xfId="0" applyNumberFormat="1" applyFont="1" applyBorder="1" applyAlignment="1">
      <alignment horizontal="center" vertical="center"/>
    </xf>
    <xf numFmtId="2" fontId="65" fillId="0" borderId="133" xfId="0" applyNumberFormat="1" applyFont="1" applyBorder="1" applyAlignment="1">
      <alignment horizontal="center" vertical="center"/>
    </xf>
    <xf numFmtId="2" fontId="69" fillId="0" borderId="133" xfId="0" applyNumberFormat="1" applyFont="1" applyBorder="1" applyAlignment="1">
      <alignment horizontal="center" vertical="center"/>
    </xf>
    <xf numFmtId="2" fontId="65" fillId="0" borderId="131" xfId="0" applyNumberFormat="1" applyFont="1" applyBorder="1" applyAlignment="1">
      <alignment horizontal="center" vertical="center"/>
    </xf>
    <xf numFmtId="2" fontId="66" fillId="0" borderId="18" xfId="0" applyNumberFormat="1" applyFont="1" applyBorder="1" applyAlignment="1">
      <alignment horizontal="center" vertical="center"/>
    </xf>
    <xf numFmtId="2" fontId="66" fillId="0" borderId="28" xfId="0" applyNumberFormat="1" applyFont="1" applyBorder="1" applyAlignment="1">
      <alignment horizontal="center" vertical="center"/>
    </xf>
    <xf numFmtId="0" fontId="36" fillId="13" borderId="100" xfId="0" applyFont="1" applyFill="1" applyBorder="1" applyAlignment="1">
      <alignment vertical="center"/>
    </xf>
    <xf numFmtId="0" fontId="36" fillId="13" borderId="101" xfId="0" applyFont="1" applyFill="1" applyBorder="1" applyAlignment="1">
      <alignment vertical="center"/>
    </xf>
    <xf numFmtId="0" fontId="9" fillId="13" borderId="0" xfId="0" applyFont="1" applyFill="1" applyAlignment="1">
      <alignment vertical="center"/>
    </xf>
    <xf numFmtId="165" fontId="9" fillId="13" borderId="0" xfId="0" applyNumberFormat="1" applyFont="1" applyFill="1" applyAlignment="1">
      <alignment horizontal="left"/>
    </xf>
    <xf numFmtId="0" fontId="9" fillId="13" borderId="16" xfId="0" applyFont="1" applyFill="1" applyBorder="1" applyAlignment="1">
      <alignment horizontal="left" vertical="top" wrapText="1"/>
    </xf>
    <xf numFmtId="0" fontId="9" fillId="13" borderId="110" xfId="0" applyFont="1" applyFill="1" applyBorder="1" applyAlignment="1">
      <alignment horizontal="left" vertical="top" wrapText="1"/>
    </xf>
    <xf numFmtId="165" fontId="84" fillId="0" borderId="0" xfId="0" applyNumberFormat="1" applyFont="1"/>
    <xf numFmtId="0" fontId="9" fillId="0" borderId="29" xfId="0" applyFont="1" applyBorder="1" applyAlignment="1">
      <alignment wrapText="1"/>
    </xf>
    <xf numFmtId="169" fontId="84" fillId="0" borderId="29" xfId="6" applyNumberFormat="1" applyFont="1" applyBorder="1" applyAlignment="1">
      <alignment horizontal="right"/>
    </xf>
    <xf numFmtId="165" fontId="84" fillId="0" borderId="29" xfId="0" applyNumberFormat="1" applyFont="1" applyBorder="1" applyAlignment="1">
      <alignment horizontal="right"/>
    </xf>
    <xf numFmtId="0" fontId="32" fillId="3" borderId="29" xfId="0" applyFont="1" applyFill="1" applyBorder="1" applyAlignment="1">
      <alignment horizontal="center"/>
    </xf>
    <xf numFmtId="0" fontId="32" fillId="3" borderId="68" xfId="0" applyFont="1" applyFill="1" applyBorder="1" applyAlignment="1">
      <alignment horizontal="center" vertical="center"/>
    </xf>
    <xf numFmtId="0" fontId="32" fillId="3" borderId="114" xfId="0" applyFont="1" applyFill="1" applyBorder="1" applyAlignment="1">
      <alignment horizontal="center" vertical="center"/>
    </xf>
    <xf numFmtId="0" fontId="32" fillId="3" borderId="74" xfId="0" applyFont="1" applyFill="1" applyBorder="1" applyAlignment="1">
      <alignment horizontal="center" vertical="center"/>
    </xf>
    <xf numFmtId="0" fontId="83" fillId="18" borderId="0" xfId="5" applyFont="1" applyFill="1" applyBorder="1"/>
    <xf numFmtId="2" fontId="35" fillId="0" borderId="114" xfId="0" applyNumberFormat="1" applyFont="1" applyBorder="1" applyAlignment="1">
      <alignment horizontal="center" vertical="center"/>
    </xf>
    <xf numFmtId="2" fontId="35" fillId="0" borderId="134" xfId="0" applyNumberFormat="1" applyFont="1" applyBorder="1" applyAlignment="1">
      <alignment horizontal="center" vertical="center"/>
    </xf>
    <xf numFmtId="2" fontId="35" fillId="0" borderId="143" xfId="0" applyNumberFormat="1" applyFont="1" applyBorder="1" applyAlignment="1">
      <alignment horizontal="center" vertical="center"/>
    </xf>
    <xf numFmtId="0" fontId="84" fillId="0" borderId="0" xfId="0" applyFont="1" applyAlignment="1">
      <alignment vertical="center"/>
    </xf>
    <xf numFmtId="0" fontId="2" fillId="0" borderId="37" xfId="0" quotePrefix="1" applyFont="1" applyBorder="1" applyAlignment="1">
      <alignment vertical="center" wrapText="1"/>
    </xf>
    <xf numFmtId="0" fontId="19" fillId="0" borderId="87" xfId="0" applyFont="1" applyBorder="1" applyAlignment="1">
      <alignment horizontal="center"/>
    </xf>
    <xf numFmtId="0" fontId="85" fillId="0" borderId="0" xfId="0" applyFont="1"/>
    <xf numFmtId="0" fontId="9" fillId="0" borderId="45" xfId="0" applyFont="1" applyBorder="1" applyAlignment="1">
      <alignment horizontal="right" vertical="center"/>
    </xf>
    <xf numFmtId="0" fontId="2" fillId="0" borderId="11" xfId="0" applyFont="1" applyBorder="1" applyAlignment="1">
      <alignment horizontal="center" vertical="center" wrapText="1"/>
    </xf>
    <xf numFmtId="0" fontId="34" fillId="60" borderId="37" xfId="0" applyFont="1" applyFill="1" applyBorder="1" applyAlignment="1">
      <alignment horizontal="left" vertical="center" wrapText="1"/>
    </xf>
    <xf numFmtId="0" fontId="9" fillId="60" borderId="37" xfId="0" applyFont="1" applyFill="1" applyBorder="1" applyAlignment="1">
      <alignment horizontal="left" vertical="center" wrapText="1"/>
    </xf>
    <xf numFmtId="165" fontId="9" fillId="0" borderId="37" xfId="0" quotePrefix="1" applyNumberFormat="1" applyFont="1" applyBorder="1" applyAlignment="1">
      <alignment horizontal="center" vertical="center" wrapText="1"/>
    </xf>
    <xf numFmtId="0" fontId="17" fillId="0" borderId="2" xfId="3" applyFont="1" applyFill="1" applyBorder="1" applyAlignment="1">
      <alignment horizontal="center" vertical="center" wrapText="1"/>
    </xf>
    <xf numFmtId="165" fontId="2" fillId="0" borderId="37" xfId="0" applyNumberFormat="1" applyFont="1" applyBorder="1" applyAlignment="1">
      <alignment horizontal="center" vertical="center"/>
    </xf>
    <xf numFmtId="169" fontId="2" fillId="0" borderId="37" xfId="6" applyNumberFormat="1" applyFont="1" applyBorder="1" applyAlignment="1">
      <alignment horizontal="center" vertical="center"/>
    </xf>
    <xf numFmtId="0" fontId="36" fillId="0" borderId="37" xfId="0" applyFont="1" applyBorder="1" applyAlignment="1">
      <alignment horizontal="left" vertical="center" wrapText="1"/>
    </xf>
    <xf numFmtId="0" fontId="73" fillId="0" borderId="0" xfId="0" applyFont="1" applyAlignment="1">
      <alignment horizontal="left" vertical="center"/>
    </xf>
    <xf numFmtId="169" fontId="9" fillId="0" borderId="0" xfId="0" applyNumberFormat="1" applyFont="1" applyAlignment="1">
      <alignment horizontal="left" vertical="center"/>
    </xf>
    <xf numFmtId="0" fontId="9" fillId="0" borderId="2" xfId="0" applyFont="1" applyBorder="1" applyAlignment="1">
      <alignment horizontal="left" vertical="center"/>
    </xf>
    <xf numFmtId="0" fontId="9" fillId="0" borderId="3" xfId="0" applyFont="1" applyBorder="1" applyAlignment="1">
      <alignment horizontal="center" vertical="center"/>
    </xf>
    <xf numFmtId="0" fontId="9" fillId="0" borderId="10" xfId="0" applyFont="1" applyBorder="1" applyAlignment="1">
      <alignment horizontal="center" vertical="center"/>
    </xf>
    <xf numFmtId="0" fontId="9" fillId="0" borderId="117" xfId="0" applyFont="1" applyBorder="1" applyAlignment="1">
      <alignment horizontal="left" wrapText="1"/>
    </xf>
    <xf numFmtId="169" fontId="2" fillId="0" borderId="45" xfId="6" applyNumberFormat="1" applyFont="1" applyBorder="1" applyAlignment="1">
      <alignment horizontal="right" vertical="center"/>
    </xf>
    <xf numFmtId="3" fontId="2" fillId="0" borderId="45" xfId="0" applyNumberFormat="1" applyFont="1" applyBorder="1" applyAlignment="1">
      <alignment horizontal="right" vertical="center"/>
    </xf>
    <xf numFmtId="0" fontId="2" fillId="0" borderId="45" xfId="0" applyFont="1" applyBorder="1"/>
    <xf numFmtId="0" fontId="2" fillId="0" borderId="111" xfId="0" applyFont="1" applyBorder="1" applyAlignment="1">
      <alignment horizontal="center" vertical="center"/>
    </xf>
    <xf numFmtId="0" fontId="2" fillId="0" borderId="0" xfId="0" applyFont="1" applyAlignment="1">
      <alignment horizontal="center" vertical="center"/>
    </xf>
    <xf numFmtId="0" fontId="2" fillId="0" borderId="21" xfId="0" applyFont="1" applyBorder="1" applyAlignment="1">
      <alignment horizontal="center" vertical="center" wrapText="1"/>
    </xf>
    <xf numFmtId="0" fontId="9" fillId="0" borderId="150" xfId="0" applyFont="1" applyBorder="1" applyAlignment="1">
      <alignment horizontal="center" vertical="center"/>
    </xf>
    <xf numFmtId="0" fontId="9" fillId="0" borderId="150" xfId="0" applyFont="1" applyBorder="1" applyAlignment="1">
      <alignment vertical="center" wrapText="1"/>
    </xf>
    <xf numFmtId="3" fontId="2" fillId="0" borderId="150" xfId="1" applyNumberFormat="1" applyBorder="1" applyAlignment="1">
      <alignment horizontal="center" vertical="center" wrapText="1"/>
    </xf>
    <xf numFmtId="166" fontId="2" fillId="0" borderId="150" xfId="1" applyNumberFormat="1" applyBorder="1" applyAlignment="1">
      <alignment horizontal="center" vertical="center" wrapText="1"/>
    </xf>
    <xf numFmtId="0" fontId="2" fillId="0" borderId="150" xfId="0" applyFont="1" applyBorder="1" applyAlignment="1">
      <alignment horizontal="center" vertical="center"/>
    </xf>
    <xf numFmtId="9" fontId="2" fillId="0" borderId="150" xfId="0" applyNumberFormat="1" applyFont="1" applyBorder="1" applyAlignment="1">
      <alignment horizontal="center" vertical="center" wrapText="1"/>
    </xf>
    <xf numFmtId="0" fontId="2" fillId="0" borderId="150" xfId="1" applyBorder="1" applyAlignment="1">
      <alignment horizontal="center" vertical="center" wrapText="1"/>
    </xf>
    <xf numFmtId="0" fontId="2" fillId="0" borderId="150" xfId="0" applyFont="1" applyBorder="1" applyAlignment="1">
      <alignment vertical="center"/>
    </xf>
    <xf numFmtId="0" fontId="2" fillId="0" borderId="150" xfId="0" applyFont="1" applyBorder="1" applyAlignment="1">
      <alignment horizontal="center" vertical="center" wrapText="1"/>
    </xf>
    <xf numFmtId="0" fontId="9" fillId="0" borderId="3" xfId="0" applyFont="1" applyBorder="1" applyAlignment="1">
      <alignment vertical="center"/>
    </xf>
    <xf numFmtId="0" fontId="2" fillId="0" borderId="3" xfId="1" applyBorder="1" applyAlignment="1">
      <alignment vertical="center" wrapText="1"/>
    </xf>
    <xf numFmtId="0" fontId="2" fillId="0" borderId="3" xfId="1" applyBorder="1" applyAlignment="1">
      <alignment vertical="center"/>
    </xf>
    <xf numFmtId="0" fontId="9" fillId="0" borderId="12" xfId="0" applyFont="1" applyBorder="1" applyAlignment="1">
      <alignment horizontal="left" vertical="center" wrapText="1"/>
    </xf>
    <xf numFmtId="0" fontId="86" fillId="0" borderId="0" xfId="0" applyFont="1"/>
    <xf numFmtId="0" fontId="37" fillId="0" borderId="151" xfId="0" applyFont="1" applyBorder="1"/>
    <xf numFmtId="0" fontId="86" fillId="0" borderId="152" xfId="0" applyFont="1" applyBorder="1"/>
    <xf numFmtId="0" fontId="73" fillId="0" borderId="153" xfId="0" applyFont="1" applyBorder="1"/>
    <xf numFmtId="0" fontId="86" fillId="0" borderId="105" xfId="0" applyFont="1" applyBorder="1"/>
    <xf numFmtId="0" fontId="36" fillId="0" borderId="2" xfId="0" applyFont="1" applyBorder="1" applyAlignment="1">
      <alignment vertical="center"/>
    </xf>
    <xf numFmtId="0" fontId="36" fillId="0" borderId="11" xfId="0" applyFont="1" applyBorder="1" applyAlignment="1">
      <alignment vertical="center"/>
    </xf>
    <xf numFmtId="0" fontId="36" fillId="61" borderId="18" xfId="0" applyFont="1" applyFill="1" applyBorder="1" applyAlignment="1">
      <alignment vertical="center"/>
    </xf>
    <xf numFmtId="0" fontId="36" fillId="0" borderId="18" xfId="0" applyFont="1" applyBorder="1" applyAlignment="1">
      <alignment vertical="center"/>
    </xf>
    <xf numFmtId="0" fontId="36" fillId="62" borderId="21" xfId="0" applyFont="1" applyFill="1" applyBorder="1" applyAlignment="1">
      <alignment vertical="center"/>
    </xf>
    <xf numFmtId="0" fontId="36" fillId="62" borderId="21" xfId="0" quotePrefix="1" applyFont="1" applyFill="1" applyBorder="1" applyAlignment="1">
      <alignment vertical="center"/>
    </xf>
    <xf numFmtId="0" fontId="36" fillId="56" borderId="21" xfId="0" applyFont="1" applyFill="1" applyBorder="1" applyAlignment="1">
      <alignment vertical="center"/>
    </xf>
    <xf numFmtId="0" fontId="36" fillId="62" borderId="16" xfId="0" applyFont="1" applyFill="1" applyBorder="1" applyAlignment="1">
      <alignment vertical="center"/>
    </xf>
    <xf numFmtId="0" fontId="36" fillId="62" borderId="0" xfId="0" applyFont="1" applyFill="1" applyAlignment="1">
      <alignment vertical="center"/>
    </xf>
    <xf numFmtId="0" fontId="36" fillId="56" borderId="2" xfId="0" applyFont="1" applyFill="1" applyBorder="1" applyAlignment="1">
      <alignment vertical="center"/>
    </xf>
    <xf numFmtId="0" fontId="36" fillId="56" borderId="11" xfId="0" applyFont="1" applyFill="1" applyBorder="1" applyAlignment="1">
      <alignment vertical="center"/>
    </xf>
    <xf numFmtId="0" fontId="34" fillId="62" borderId="21" xfId="0" applyFont="1" applyFill="1" applyBorder="1" applyAlignment="1">
      <alignment vertical="center"/>
    </xf>
    <xf numFmtId="0" fontId="36" fillId="62" borderId="21" xfId="0" applyFont="1" applyFill="1" applyBorder="1" applyAlignment="1">
      <alignment vertical="center" wrapText="1"/>
    </xf>
    <xf numFmtId="0" fontId="34" fillId="62" borderId="21" xfId="0" applyFont="1" applyFill="1" applyBorder="1" applyAlignment="1">
      <alignment vertical="center" wrapText="1"/>
    </xf>
    <xf numFmtId="0" fontId="36" fillId="56" borderId="21" xfId="0" applyFont="1" applyFill="1" applyBorder="1" applyAlignment="1">
      <alignment vertical="center" wrapText="1"/>
    </xf>
    <xf numFmtId="0" fontId="48" fillId="63" borderId="21" xfId="0" applyFont="1" applyFill="1" applyBorder="1" applyAlignment="1">
      <alignment vertical="center"/>
    </xf>
    <xf numFmtId="0" fontId="2" fillId="63" borderId="21" xfId="0" applyFont="1" applyFill="1" applyBorder="1" applyAlignment="1">
      <alignment vertical="center"/>
    </xf>
    <xf numFmtId="0" fontId="2" fillId="22" borderId="21" xfId="0" applyFont="1" applyFill="1" applyBorder="1" applyAlignment="1">
      <alignment vertical="center" wrapText="1"/>
    </xf>
    <xf numFmtId="0" fontId="36" fillId="22" borderId="21" xfId="0" applyFont="1" applyFill="1" applyBorder="1" applyAlignment="1">
      <alignment vertical="center" wrapText="1"/>
    </xf>
    <xf numFmtId="0" fontId="2" fillId="22" borderId="21" xfId="0" quotePrefix="1" applyFont="1" applyFill="1" applyBorder="1" applyAlignment="1">
      <alignment vertical="center" wrapText="1"/>
    </xf>
    <xf numFmtId="0" fontId="36" fillId="63" borderId="21" xfId="0" applyFont="1" applyFill="1" applyBorder="1" applyAlignment="1">
      <alignment vertical="center"/>
    </xf>
    <xf numFmtId="0" fontId="2" fillId="63" borderId="21" xfId="0" applyFont="1" applyFill="1" applyBorder="1" applyAlignment="1">
      <alignment vertical="center" wrapText="1"/>
    </xf>
    <xf numFmtId="0" fontId="34" fillId="22" borderId="21" xfId="0" applyFont="1" applyFill="1" applyBorder="1" applyAlignment="1">
      <alignment vertical="center" wrapText="1"/>
    </xf>
    <xf numFmtId="0" fontId="36" fillId="62" borderId="21" xfId="0" applyFont="1" applyFill="1" applyBorder="1" applyAlignment="1">
      <alignment horizontal="left" vertical="center"/>
    </xf>
    <xf numFmtId="0" fontId="36" fillId="62" borderId="21" xfId="0" quotePrefix="1" applyFont="1" applyFill="1" applyBorder="1" applyAlignment="1">
      <alignment horizontal="left" vertical="center"/>
    </xf>
    <xf numFmtId="0" fontId="36" fillId="56" borderId="21" xfId="0" applyFont="1" applyFill="1" applyBorder="1" applyAlignment="1">
      <alignment horizontal="left" vertical="center"/>
    </xf>
    <xf numFmtId="0" fontId="36" fillId="62" borderId="154" xfId="0" applyFont="1" applyFill="1" applyBorder="1" applyAlignment="1">
      <alignment horizontal="left" vertical="center" wrapText="1"/>
    </xf>
    <xf numFmtId="0" fontId="36" fillId="62" borderId="0" xfId="0" quotePrefix="1" applyFont="1" applyFill="1" applyAlignment="1">
      <alignment horizontal="left" vertical="center" wrapText="1"/>
    </xf>
    <xf numFmtId="0" fontId="36" fillId="62" borderId="155" xfId="0" quotePrefix="1" applyFont="1" applyFill="1" applyBorder="1" applyAlignment="1">
      <alignment horizontal="left" vertical="center" wrapText="1"/>
    </xf>
    <xf numFmtId="0" fontId="34" fillId="56" borderId="11" xfId="0" applyFont="1" applyFill="1" applyBorder="1" applyAlignment="1">
      <alignment horizontal="left" vertical="center" wrapText="1"/>
    </xf>
    <xf numFmtId="0" fontId="36" fillId="56" borderId="11" xfId="0" applyFont="1" applyFill="1" applyBorder="1" applyAlignment="1">
      <alignment horizontal="left" vertical="center" wrapText="1"/>
    </xf>
    <xf numFmtId="3" fontId="2" fillId="61" borderId="21" xfId="0" applyNumberFormat="1" applyFont="1" applyFill="1" applyBorder="1" applyAlignment="1">
      <alignment horizontal="left" vertical="center"/>
    </xf>
    <xf numFmtId="0" fontId="2" fillId="0" borderId="21" xfId="0" applyFont="1" applyBorder="1" applyAlignment="1">
      <alignment horizontal="left" vertical="center"/>
    </xf>
    <xf numFmtId="0" fontId="36" fillId="0" borderId="21" xfId="0" applyFont="1" applyBorder="1" applyAlignment="1">
      <alignment horizontal="left" vertical="center"/>
    </xf>
    <xf numFmtId="0" fontId="2" fillId="61" borderId="21" xfId="0" applyFont="1" applyFill="1" applyBorder="1" applyAlignment="1">
      <alignment horizontal="left" vertical="center" wrapText="1"/>
    </xf>
    <xf numFmtId="0" fontId="9" fillId="65" borderId="2" xfId="0" applyFont="1" applyFill="1" applyBorder="1" applyAlignment="1">
      <alignment horizontal="left"/>
    </xf>
    <xf numFmtId="0" fontId="9" fillId="64" borderId="2" xfId="0" applyFont="1" applyFill="1" applyBorder="1" applyAlignment="1">
      <alignment horizontal="left"/>
    </xf>
    <xf numFmtId="0" fontId="9" fillId="66" borderId="2" xfId="0" applyFont="1" applyFill="1" applyBorder="1"/>
    <xf numFmtId="0" fontId="34" fillId="66" borderId="2" xfId="0" applyFont="1" applyFill="1" applyBorder="1" applyAlignment="1">
      <alignment horizontal="left"/>
    </xf>
    <xf numFmtId="0" fontId="9" fillId="66" borderId="2" xfId="0" applyFont="1" applyFill="1" applyBorder="1" applyAlignment="1">
      <alignment horizontal="left"/>
    </xf>
    <xf numFmtId="3" fontId="9" fillId="65" borderId="2" xfId="0" applyNumberFormat="1" applyFont="1" applyFill="1" applyBorder="1" applyAlignment="1">
      <alignment horizontal="left"/>
    </xf>
    <xf numFmtId="0" fontId="19" fillId="0" borderId="0" xfId="0" applyFont="1" applyAlignment="1">
      <alignment horizontal="left"/>
    </xf>
    <xf numFmtId="0" fontId="9" fillId="65" borderId="2" xfId="0" applyFont="1" applyFill="1" applyBorder="1" applyAlignment="1">
      <alignment horizontal="left" wrapText="1"/>
    </xf>
    <xf numFmtId="0" fontId="9" fillId="65" borderId="2" xfId="0" applyFont="1" applyFill="1" applyBorder="1" applyAlignment="1">
      <alignment vertical="center"/>
    </xf>
    <xf numFmtId="0" fontId="34" fillId="65" borderId="2" xfId="0" applyFont="1" applyFill="1" applyBorder="1" applyAlignment="1">
      <alignment horizontal="left" vertical="center"/>
    </xf>
    <xf numFmtId="0" fontId="9" fillId="65" borderId="2" xfId="0" applyFont="1" applyFill="1" applyBorder="1" applyAlignment="1">
      <alignment horizontal="left" vertical="center"/>
    </xf>
    <xf numFmtId="0" fontId="19" fillId="64" borderId="2" xfId="0" quotePrefix="1" applyFont="1" applyFill="1" applyBorder="1" applyAlignment="1">
      <alignment horizontal="left" vertical="center"/>
    </xf>
    <xf numFmtId="0" fontId="9" fillId="64" borderId="2" xfId="0" applyFont="1" applyFill="1" applyBorder="1" applyAlignment="1">
      <alignment horizontal="left" vertical="center"/>
    </xf>
    <xf numFmtId="0" fontId="9" fillId="66" borderId="2" xfId="0" applyFont="1" applyFill="1" applyBorder="1" applyAlignment="1">
      <alignment vertical="center"/>
    </xf>
    <xf numFmtId="0" fontId="34" fillId="66" borderId="2" xfId="0" applyFont="1" applyFill="1" applyBorder="1" applyAlignment="1">
      <alignment horizontal="left" vertical="center"/>
    </xf>
    <xf numFmtId="0" fontId="9" fillId="66" borderId="2" xfId="0" applyFont="1" applyFill="1" applyBorder="1" applyAlignment="1">
      <alignment horizontal="left" vertical="center"/>
    </xf>
    <xf numFmtId="3" fontId="9" fillId="0" borderId="0" xfId="0" applyNumberFormat="1" applyFont="1" applyAlignment="1">
      <alignment horizontal="left"/>
    </xf>
    <xf numFmtId="0" fontId="9" fillId="64" borderId="2" xfId="0" applyFont="1" applyFill="1" applyBorder="1" applyAlignment="1">
      <alignment vertical="center"/>
    </xf>
    <xf numFmtId="3" fontId="34" fillId="0" borderId="2" xfId="0" applyNumberFormat="1" applyFont="1" applyBorder="1" applyAlignment="1">
      <alignment horizontal="left" vertical="center"/>
    </xf>
    <xf numFmtId="3" fontId="9" fillId="0" borderId="2" xfId="0" applyNumberFormat="1" applyFont="1" applyBorder="1" applyAlignment="1">
      <alignment horizontal="left" vertical="center"/>
    </xf>
    <xf numFmtId="3" fontId="2" fillId="0" borderId="2" xfId="0" applyNumberFormat="1" applyFont="1" applyBorder="1" applyAlignment="1">
      <alignment horizontal="left" vertical="center"/>
    </xf>
    <xf numFmtId="0" fontId="36" fillId="61" borderId="18" xfId="0" applyFont="1" applyFill="1" applyBorder="1" applyAlignment="1">
      <alignment vertical="center" wrapText="1"/>
    </xf>
    <xf numFmtId="0" fontId="36" fillId="61" borderId="21" xfId="0" applyFont="1" applyFill="1" applyBorder="1" applyAlignment="1">
      <alignment vertical="center"/>
    </xf>
    <xf numFmtId="0" fontId="36" fillId="0" borderId="21" xfId="0" applyFont="1" applyBorder="1" applyAlignment="1">
      <alignment vertical="center"/>
    </xf>
    <xf numFmtId="0" fontId="36" fillId="61" borderId="21" xfId="0" applyFont="1" applyFill="1" applyBorder="1" applyAlignment="1">
      <alignment vertical="center" wrapText="1"/>
    </xf>
    <xf numFmtId="0" fontId="36" fillId="0" borderId="150" xfId="0" applyFont="1" applyBorder="1"/>
    <xf numFmtId="43" fontId="9" fillId="0" borderId="0" xfId="0" applyNumberFormat="1" applyFont="1" applyAlignment="1">
      <alignment horizontal="right" vertical="center"/>
    </xf>
    <xf numFmtId="169" fontId="9" fillId="0" borderId="0" xfId="6" applyNumberFormat="1" applyFont="1" applyBorder="1" applyAlignment="1">
      <alignment horizontal="center" vertical="center"/>
    </xf>
    <xf numFmtId="169" fontId="9" fillId="0" borderId="0" xfId="6" applyNumberFormat="1" applyFont="1" applyBorder="1" applyAlignment="1">
      <alignment horizontal="center" vertical="center" wrapText="1"/>
    </xf>
    <xf numFmtId="3" fontId="9" fillId="0" borderId="0" xfId="0" applyNumberFormat="1" applyFont="1" applyAlignment="1">
      <alignment horizontal="center"/>
    </xf>
    <xf numFmtId="2" fontId="9" fillId="0" borderId="0" xfId="6" applyNumberFormat="1" applyFont="1" applyFill="1" applyBorder="1" applyAlignment="1">
      <alignment horizontal="center" vertical="center"/>
    </xf>
    <xf numFmtId="2" fontId="2" fillId="0" borderId="0" xfId="6" applyNumberFormat="1" applyFont="1" applyBorder="1" applyAlignment="1">
      <alignment horizontal="center" vertical="center"/>
    </xf>
    <xf numFmtId="169" fontId="2" fillId="0" borderId="0" xfId="0" applyNumberFormat="1" applyFont="1" applyAlignment="1">
      <alignment horizontal="center" vertical="center"/>
    </xf>
    <xf numFmtId="0" fontId="36" fillId="57" borderId="0" xfId="0" applyFont="1" applyFill="1" applyAlignment="1">
      <alignment vertical="center"/>
    </xf>
    <xf numFmtId="43" fontId="9" fillId="7" borderId="0" xfId="0" applyNumberFormat="1" applyFont="1" applyFill="1" applyAlignment="1">
      <alignment horizontal="center" vertical="center"/>
    </xf>
    <xf numFmtId="0" fontId="35" fillId="0" borderId="0" xfId="0" applyFont="1" applyAlignment="1">
      <alignment horizontal="center" vertical="center" wrapText="1"/>
    </xf>
    <xf numFmtId="2" fontId="35" fillId="0" borderId="158" xfId="0" applyNumberFormat="1" applyFont="1" applyBorder="1" applyAlignment="1">
      <alignment horizontal="center" vertical="center"/>
    </xf>
    <xf numFmtId="2" fontId="35" fillId="0" borderId="47" xfId="0" applyNumberFormat="1" applyFont="1" applyBorder="1" applyAlignment="1">
      <alignment horizontal="center" vertical="center"/>
    </xf>
    <xf numFmtId="2" fontId="35" fillId="0" borderId="160" xfId="0" applyNumberFormat="1" applyFont="1" applyBorder="1" applyAlignment="1">
      <alignment horizontal="center" vertical="center"/>
    </xf>
    <xf numFmtId="0" fontId="35" fillId="0" borderId="170" xfId="0" applyFont="1" applyBorder="1" applyAlignment="1">
      <alignment horizontal="center" vertical="center"/>
    </xf>
    <xf numFmtId="1" fontId="35" fillId="0" borderId="13" xfId="0" applyNumberFormat="1" applyFont="1" applyBorder="1" applyAlignment="1">
      <alignment horizontal="center" vertical="center"/>
    </xf>
    <xf numFmtId="1" fontId="35" fillId="0" borderId="171" xfId="0" applyNumberFormat="1" applyFont="1" applyBorder="1" applyAlignment="1">
      <alignment horizontal="center" vertical="center"/>
    </xf>
    <xf numFmtId="0" fontId="35" fillId="0" borderId="172" xfId="0" applyFont="1" applyBorder="1" applyAlignment="1">
      <alignment horizontal="center" vertical="center"/>
    </xf>
    <xf numFmtId="0" fontId="35" fillId="0" borderId="176" xfId="0" applyFont="1" applyBorder="1" applyAlignment="1">
      <alignment horizontal="center" vertical="center"/>
    </xf>
    <xf numFmtId="1" fontId="35" fillId="0" borderId="166" xfId="0" applyNumberFormat="1" applyFont="1" applyBorder="1" applyAlignment="1">
      <alignment horizontal="center" vertical="center"/>
    </xf>
    <xf numFmtId="1" fontId="35" fillId="0" borderId="167" xfId="0" applyNumberFormat="1" applyFont="1" applyBorder="1" applyAlignment="1">
      <alignment horizontal="center" vertical="center"/>
    </xf>
    <xf numFmtId="0" fontId="35" fillId="0" borderId="179" xfId="0" applyFont="1" applyBorder="1" applyAlignment="1">
      <alignment horizontal="center" vertical="center"/>
    </xf>
    <xf numFmtId="1" fontId="35" fillId="0" borderId="37" xfId="0" applyNumberFormat="1" applyFont="1" applyBorder="1" applyAlignment="1">
      <alignment horizontal="center" vertical="center"/>
    </xf>
    <xf numFmtId="1" fontId="35" fillId="0" borderId="169" xfId="0" applyNumberFormat="1" applyFont="1" applyBorder="1" applyAlignment="1">
      <alignment horizontal="center" vertical="center"/>
    </xf>
    <xf numFmtId="0" fontId="35" fillId="0" borderId="183" xfId="0" applyFont="1" applyBorder="1" applyAlignment="1">
      <alignment horizontal="center" vertical="center"/>
    </xf>
    <xf numFmtId="1" fontId="35" fillId="0" borderId="184" xfId="0" applyNumberFormat="1" applyFont="1" applyBorder="1" applyAlignment="1">
      <alignment horizontal="center" vertical="center"/>
    </xf>
    <xf numFmtId="1" fontId="35" fillId="0" borderId="185" xfId="0" applyNumberFormat="1" applyFont="1" applyBorder="1" applyAlignment="1">
      <alignment horizontal="center" vertical="center"/>
    </xf>
    <xf numFmtId="0" fontId="35" fillId="0" borderId="158" xfId="0" applyFont="1" applyBorder="1" applyAlignment="1">
      <alignment horizontal="center" vertical="center"/>
    </xf>
    <xf numFmtId="0" fontId="35" fillId="0" borderId="160" xfId="0" applyFont="1" applyBorder="1" applyAlignment="1">
      <alignment horizontal="center" vertical="center"/>
    </xf>
    <xf numFmtId="1" fontId="35" fillId="0" borderId="187" xfId="0" applyNumberFormat="1" applyFont="1" applyBorder="1" applyAlignment="1">
      <alignment horizontal="center" vertical="center"/>
    </xf>
    <xf numFmtId="1" fontId="35" fillId="0" borderId="157" xfId="0" applyNumberFormat="1" applyFont="1" applyBorder="1" applyAlignment="1">
      <alignment horizontal="center" vertical="center"/>
    </xf>
    <xf numFmtId="1" fontId="35" fillId="0" borderId="36" xfId="0" applyNumberFormat="1" applyFont="1" applyBorder="1" applyAlignment="1">
      <alignment horizontal="center" vertical="center"/>
    </xf>
    <xf numFmtId="1" fontId="35" fillId="0" borderId="190" xfId="0" applyNumberFormat="1" applyFont="1" applyBorder="1" applyAlignment="1">
      <alignment horizontal="center" vertical="center"/>
    </xf>
    <xf numFmtId="1" fontId="35" fillId="0" borderId="188" xfId="0" applyNumberFormat="1" applyFont="1" applyBorder="1" applyAlignment="1">
      <alignment horizontal="center" vertical="center"/>
    </xf>
    <xf numFmtId="1" fontId="35" fillId="0" borderId="181" xfId="0" applyNumberFormat="1" applyFont="1" applyBorder="1" applyAlignment="1">
      <alignment horizontal="center" vertical="center"/>
    </xf>
    <xf numFmtId="1" fontId="35" fillId="0" borderId="191" xfId="0" applyNumberFormat="1" applyFont="1" applyBorder="1" applyAlignment="1">
      <alignment horizontal="center" vertical="center"/>
    </xf>
    <xf numFmtId="0" fontId="11" fillId="2" borderId="0" xfId="0" applyFont="1" applyFill="1" applyAlignment="1">
      <alignment horizontal="center" vertical="center"/>
    </xf>
    <xf numFmtId="0" fontId="11" fillId="2" borderId="0" xfId="0" applyFont="1" applyFill="1" applyAlignment="1">
      <alignment horizontal="left" vertical="center"/>
    </xf>
    <xf numFmtId="0" fontId="35" fillId="0" borderId="196" xfId="0" applyFont="1" applyBorder="1" applyAlignment="1">
      <alignment horizontal="center" vertical="center"/>
    </xf>
    <xf numFmtId="165" fontId="65" fillId="0" borderId="119" xfId="0" applyNumberFormat="1" applyFont="1" applyBorder="1" applyAlignment="1">
      <alignment horizontal="center" vertical="center"/>
    </xf>
    <xf numFmtId="165" fontId="65" fillId="0" borderId="120" xfId="0" applyNumberFormat="1" applyFont="1" applyBorder="1" applyAlignment="1">
      <alignment horizontal="center" vertical="center"/>
    </xf>
    <xf numFmtId="165" fontId="65" fillId="0" borderId="45" xfId="0" applyNumberFormat="1" applyFont="1" applyBorder="1" applyAlignment="1">
      <alignment horizontal="center" vertical="center"/>
    </xf>
    <xf numFmtId="165" fontId="65" fillId="0" borderId="57" xfId="0" applyNumberFormat="1" applyFont="1" applyBorder="1" applyAlignment="1">
      <alignment horizontal="center" vertical="center"/>
    </xf>
    <xf numFmtId="165" fontId="65" fillId="0" borderId="122" xfId="0" applyNumberFormat="1" applyFont="1" applyBorder="1" applyAlignment="1">
      <alignment horizontal="center" vertical="center"/>
    </xf>
    <xf numFmtId="165" fontId="65" fillId="0" borderId="49" xfId="0" applyNumberFormat="1" applyFont="1" applyBorder="1" applyAlignment="1">
      <alignment horizontal="center" vertical="center"/>
    </xf>
    <xf numFmtId="165" fontId="65" fillId="0" borderId="149" xfId="0" applyNumberFormat="1" applyFont="1" applyBorder="1" applyAlignment="1">
      <alignment horizontal="center" vertical="center"/>
    </xf>
    <xf numFmtId="165" fontId="65" fillId="0" borderId="197" xfId="0" applyNumberFormat="1" applyFont="1" applyBorder="1" applyAlignment="1">
      <alignment horizontal="center" vertical="center"/>
    </xf>
    <xf numFmtId="165" fontId="65" fillId="0" borderId="41" xfId="0" applyNumberFormat="1" applyFont="1" applyBorder="1" applyAlignment="1">
      <alignment horizontal="center" vertical="center"/>
    </xf>
    <xf numFmtId="165" fontId="65" fillId="0" borderId="42" xfId="0" applyNumberFormat="1" applyFont="1" applyBorder="1" applyAlignment="1">
      <alignment horizontal="center" vertical="center"/>
    </xf>
    <xf numFmtId="165" fontId="65" fillId="0" borderId="46" xfId="0" applyNumberFormat="1" applyFont="1" applyBorder="1" applyAlignment="1">
      <alignment horizontal="center" vertical="center"/>
    </xf>
    <xf numFmtId="165" fontId="65" fillId="0" borderId="53" xfId="0" applyNumberFormat="1" applyFont="1" applyBorder="1" applyAlignment="1">
      <alignment horizontal="center" vertical="center"/>
    </xf>
    <xf numFmtId="165" fontId="65" fillId="0" borderId="54" xfId="0" applyNumberFormat="1" applyFont="1" applyBorder="1" applyAlignment="1">
      <alignment horizontal="center" vertical="center"/>
    </xf>
    <xf numFmtId="0" fontId="35" fillId="0" borderId="199" xfId="0" applyFont="1" applyBorder="1" applyAlignment="1">
      <alignment horizontal="center" vertical="center"/>
    </xf>
    <xf numFmtId="0" fontId="35" fillId="0" borderId="39" xfId="0" applyFont="1" applyBorder="1" applyAlignment="1">
      <alignment horizontal="center" vertical="center"/>
    </xf>
    <xf numFmtId="0" fontId="35" fillId="0" borderId="204" xfId="0" applyFont="1" applyBorder="1" applyAlignment="1">
      <alignment horizontal="center" vertical="center"/>
    </xf>
    <xf numFmtId="1" fontId="69" fillId="0" borderId="169" xfId="0" applyNumberFormat="1" applyFont="1" applyBorder="1" applyAlignment="1">
      <alignment horizontal="center" vertical="center"/>
    </xf>
    <xf numFmtId="1" fontId="69" fillId="0" borderId="185" xfId="0" applyNumberFormat="1" applyFont="1" applyBorder="1" applyAlignment="1">
      <alignment horizontal="center" vertical="center"/>
    </xf>
    <xf numFmtId="1" fontId="69" fillId="0" borderId="200" xfId="0" applyNumberFormat="1" applyFont="1" applyBorder="1" applyAlignment="1">
      <alignment horizontal="center" vertical="center"/>
    </xf>
    <xf numFmtId="0" fontId="35" fillId="0" borderId="205" xfId="0" applyFont="1" applyBorder="1" applyAlignment="1">
      <alignment horizontal="center" vertical="center"/>
    </xf>
    <xf numFmtId="1" fontId="35" fillId="0" borderId="174" xfId="0" applyNumberFormat="1" applyFont="1" applyBorder="1" applyAlignment="1">
      <alignment horizontal="center" vertical="center"/>
    </xf>
    <xf numFmtId="1" fontId="35" fillId="0" borderId="186" xfId="0" applyNumberFormat="1" applyFont="1" applyBorder="1" applyAlignment="1">
      <alignment horizontal="center" vertical="center"/>
    </xf>
    <xf numFmtId="0" fontId="35" fillId="0" borderId="207" xfId="0" applyFont="1" applyBorder="1" applyAlignment="1">
      <alignment horizontal="center" vertical="center"/>
    </xf>
    <xf numFmtId="2" fontId="66" fillId="0" borderId="149" xfId="0" applyNumberFormat="1" applyFont="1" applyBorder="1" applyAlignment="1">
      <alignment horizontal="center" vertical="center"/>
    </xf>
    <xf numFmtId="2" fontId="35" fillId="0" borderId="197" xfId="0" applyNumberFormat="1" applyFont="1" applyBorder="1" applyAlignment="1">
      <alignment horizontal="center" vertical="center"/>
    </xf>
    <xf numFmtId="0" fontId="35" fillId="0" borderId="208" xfId="0" applyFont="1" applyBorder="1" applyAlignment="1">
      <alignment horizontal="center" vertical="center"/>
    </xf>
    <xf numFmtId="1" fontId="35" fillId="0" borderId="16" xfId="0" applyNumberFormat="1" applyFont="1" applyBorder="1" applyAlignment="1">
      <alignment horizontal="center" vertical="center"/>
    </xf>
    <xf numFmtId="1" fontId="35" fillId="0" borderId="209" xfId="0" applyNumberFormat="1" applyFont="1" applyBorder="1" applyAlignment="1">
      <alignment horizontal="center" vertical="center"/>
    </xf>
    <xf numFmtId="0" fontId="35" fillId="0" borderId="4" xfId="0" applyFont="1" applyBorder="1" applyAlignment="1">
      <alignment horizontal="center" vertical="center"/>
    </xf>
    <xf numFmtId="0" fontId="35" fillId="0" borderId="6" xfId="0" applyFont="1" applyBorder="1" applyAlignment="1">
      <alignment horizontal="center" vertical="center"/>
    </xf>
    <xf numFmtId="0" fontId="35" fillId="0" borderId="8" xfId="0" applyFont="1" applyBorder="1" applyAlignment="1">
      <alignment horizontal="center" vertical="center"/>
    </xf>
    <xf numFmtId="2" fontId="65" fillId="0" borderId="28" xfId="0" applyNumberFormat="1" applyFont="1" applyBorder="1" applyAlignment="1">
      <alignment horizontal="center" vertical="center"/>
    </xf>
    <xf numFmtId="1" fontId="35" fillId="0" borderId="249" xfId="0" applyNumberFormat="1" applyFont="1" applyBorder="1" applyAlignment="1">
      <alignment horizontal="center" vertical="center"/>
    </xf>
    <xf numFmtId="1" fontId="35" fillId="0" borderId="250" xfId="0" applyNumberFormat="1" applyFont="1" applyBorder="1" applyAlignment="1">
      <alignment horizontal="center" vertical="center"/>
    </xf>
    <xf numFmtId="1" fontId="35" fillId="0" borderId="152" xfId="0" applyNumberFormat="1" applyFont="1" applyBorder="1" applyAlignment="1">
      <alignment horizontal="center" vertical="center"/>
    </xf>
    <xf numFmtId="1" fontId="35" fillId="0" borderId="176" xfId="0" applyNumberFormat="1" applyFont="1" applyBorder="1" applyAlignment="1">
      <alignment horizontal="center" vertical="center"/>
    </xf>
    <xf numFmtId="1" fontId="35" fillId="0" borderId="179" xfId="0" applyNumberFormat="1" applyFont="1" applyBorder="1" applyAlignment="1">
      <alignment horizontal="center" vertical="center"/>
    </xf>
    <xf numFmtId="1" fontId="35" fillId="0" borderId="252" xfId="0" applyNumberFormat="1" applyFont="1" applyBorder="1" applyAlignment="1">
      <alignment horizontal="center" vertical="center"/>
    </xf>
    <xf numFmtId="2" fontId="19" fillId="0" borderId="0" xfId="0" applyNumberFormat="1" applyFont="1"/>
    <xf numFmtId="168" fontId="19" fillId="0" borderId="0" xfId="0" applyNumberFormat="1" applyFont="1"/>
    <xf numFmtId="0" fontId="2" fillId="5" borderId="2" xfId="0" applyFont="1" applyFill="1" applyBorder="1" applyAlignment="1">
      <alignment horizontal="center" vertical="center" wrapText="1"/>
    </xf>
    <xf numFmtId="0" fontId="70" fillId="5" borderId="2" xfId="0" applyFont="1" applyFill="1" applyBorder="1" applyAlignment="1">
      <alignment horizontal="center" vertical="center" wrapText="1"/>
    </xf>
    <xf numFmtId="0" fontId="37" fillId="22" borderId="260" xfId="0" applyFont="1" applyFill="1" applyBorder="1" applyAlignment="1">
      <alignment horizontal="center" vertical="center" wrapText="1"/>
    </xf>
    <xf numFmtId="0" fontId="32" fillId="22" borderId="261" xfId="0" applyFont="1" applyFill="1" applyBorder="1" applyAlignment="1">
      <alignment horizontal="center" vertical="center" wrapText="1"/>
    </xf>
    <xf numFmtId="0" fontId="32" fillId="67" borderId="4" xfId="0" applyFont="1" applyFill="1" applyBorder="1" applyAlignment="1">
      <alignment horizontal="center" vertical="center" wrapText="1"/>
    </xf>
    <xf numFmtId="0" fontId="32" fillId="67" borderId="62" xfId="0" applyFont="1" applyFill="1" applyBorder="1" applyAlignment="1">
      <alignment horizontal="center" vertical="center" wrapText="1"/>
    </xf>
    <xf numFmtId="0" fontId="32" fillId="67" borderId="262" xfId="0" applyFont="1" applyFill="1" applyBorder="1" applyAlignment="1">
      <alignment horizontal="center" vertical="center" wrapText="1"/>
    </xf>
    <xf numFmtId="0" fontId="32" fillId="67" borderId="1" xfId="0" applyFont="1" applyFill="1" applyBorder="1" applyAlignment="1">
      <alignment horizontal="center" vertical="center" wrapText="1"/>
    </xf>
    <xf numFmtId="0" fontId="32" fillId="67" borderId="5" xfId="0" applyFont="1" applyFill="1" applyBorder="1" applyAlignment="1">
      <alignment horizontal="center" vertical="center" wrapText="1"/>
    </xf>
    <xf numFmtId="0" fontId="32" fillId="68" borderId="4" xfId="0" applyFont="1" applyFill="1" applyBorder="1" applyAlignment="1">
      <alignment horizontal="center" vertical="center" wrapText="1"/>
    </xf>
    <xf numFmtId="0" fontId="32" fillId="68" borderId="1" xfId="0" applyFont="1" applyFill="1" applyBorder="1" applyAlignment="1">
      <alignment horizontal="center" vertical="center" wrapText="1"/>
    </xf>
    <xf numFmtId="0" fontId="32" fillId="68" borderId="5" xfId="0" applyFont="1" applyFill="1" applyBorder="1" applyAlignment="1">
      <alignment horizontal="center" vertical="center" wrapText="1"/>
    </xf>
    <xf numFmtId="0" fontId="36" fillId="0" borderId="20" xfId="0" applyFont="1" applyBorder="1" applyAlignment="1">
      <alignment horizontal="center" vertical="center"/>
    </xf>
    <xf numFmtId="165" fontId="85" fillId="0" borderId="6" xfId="0" applyNumberFormat="1" applyFont="1" applyBorder="1"/>
    <xf numFmtId="165" fontId="85" fillId="0" borderId="2" xfId="0" applyNumberFormat="1" applyFont="1" applyBorder="1"/>
    <xf numFmtId="165" fontId="9" fillId="0" borderId="7" xfId="0" applyNumberFormat="1" applyFont="1" applyBorder="1"/>
    <xf numFmtId="0" fontId="36" fillId="0" borderId="266" xfId="0" applyFont="1" applyBorder="1" applyAlignment="1">
      <alignment horizontal="center" vertical="center"/>
    </xf>
    <xf numFmtId="165" fontId="85" fillId="0" borderId="8" xfId="0" applyNumberFormat="1" applyFont="1" applyBorder="1"/>
    <xf numFmtId="165" fontId="85" fillId="0" borderId="28" xfId="0" applyNumberFormat="1" applyFont="1" applyBorder="1"/>
    <xf numFmtId="0" fontId="9" fillId="0" borderId="28" xfId="0" applyFont="1" applyBorder="1"/>
    <xf numFmtId="165" fontId="9" fillId="0" borderId="9" xfId="0" applyNumberFormat="1" applyFont="1" applyBorder="1"/>
    <xf numFmtId="2" fontId="2" fillId="0" borderId="0" xfId="0" applyNumberFormat="1" applyFont="1" applyAlignment="1">
      <alignment horizontal="center" vertical="center"/>
    </xf>
    <xf numFmtId="0" fontId="32" fillId="22" borderId="2" xfId="0" applyFont="1" applyFill="1" applyBorder="1" applyAlignment="1">
      <alignment horizontal="center" vertical="center" wrapText="1"/>
    </xf>
    <xf numFmtId="165" fontId="2" fillId="0" borderId="22" xfId="0" applyNumberFormat="1" applyFont="1" applyBorder="1" applyAlignment="1">
      <alignment horizontal="center" vertical="center"/>
    </xf>
    <xf numFmtId="165" fontId="36" fillId="0" borderId="150" xfId="0" applyNumberFormat="1" applyFont="1" applyBorder="1"/>
    <xf numFmtId="0" fontId="32" fillId="0" borderId="0" xfId="0" applyFont="1" applyAlignment="1">
      <alignment horizontal="center" vertical="center" wrapText="1"/>
    </xf>
    <xf numFmtId="165" fontId="0" fillId="12" borderId="2" xfId="0" applyNumberFormat="1" applyFill="1" applyBorder="1"/>
    <xf numFmtId="165" fontId="0" fillId="0" borderId="28" xfId="0" applyNumberFormat="1" applyBorder="1"/>
    <xf numFmtId="165" fontId="0" fillId="12" borderId="28" xfId="0" applyNumberFormat="1" applyFill="1" applyBorder="1"/>
    <xf numFmtId="165" fontId="36" fillId="0" borderId="65" xfId="0" applyNumberFormat="1" applyFont="1" applyBorder="1" applyAlignment="1">
      <alignment horizontal="center" vertical="center"/>
    </xf>
    <xf numFmtId="165" fontId="36" fillId="0" borderId="21" xfId="0" applyNumberFormat="1" applyFont="1" applyBorder="1" applyAlignment="1">
      <alignment horizontal="center" vertical="center"/>
    </xf>
    <xf numFmtId="165" fontId="36" fillId="0" borderId="264" xfId="0" applyNumberFormat="1" applyFont="1" applyBorder="1" applyAlignment="1">
      <alignment horizontal="center" vertical="center"/>
    </xf>
    <xf numFmtId="165" fontId="36" fillId="0" borderId="267" xfId="0" applyNumberFormat="1" applyFont="1" applyBorder="1" applyAlignment="1">
      <alignment horizontal="center" vertical="center"/>
    </xf>
    <xf numFmtId="165" fontId="36" fillId="0" borderId="268" xfId="0" applyNumberFormat="1" applyFont="1" applyBorder="1" applyAlignment="1">
      <alignment horizontal="center" vertical="center"/>
    </xf>
    <xf numFmtId="165" fontId="36" fillId="0" borderId="90" xfId="0" applyNumberFormat="1" applyFont="1" applyBorder="1" applyAlignment="1">
      <alignment horizontal="center" vertical="center"/>
    </xf>
    <xf numFmtId="1" fontId="35" fillId="0" borderId="111" xfId="0" applyNumberFormat="1" applyFont="1" applyBorder="1" applyAlignment="1">
      <alignment horizontal="center" vertical="center"/>
    </xf>
    <xf numFmtId="2" fontId="66" fillId="0" borderId="58" xfId="0" applyNumberFormat="1" applyFont="1" applyBorder="1" applyAlignment="1">
      <alignment horizontal="center" vertical="center"/>
    </xf>
    <xf numFmtId="2" fontId="66" fillId="0" borderId="46" xfId="0" applyNumberFormat="1" applyFont="1" applyBorder="1" applyAlignment="1">
      <alignment horizontal="center" vertical="center"/>
    </xf>
    <xf numFmtId="0" fontId="9" fillId="2" borderId="0" xfId="0" applyFont="1" applyFill="1"/>
    <xf numFmtId="0" fontId="48" fillId="0" borderId="0" xfId="0" applyFont="1"/>
    <xf numFmtId="1" fontId="9" fillId="0" borderId="37" xfId="0" applyNumberFormat="1" applyFont="1" applyFill="1" applyBorder="1" applyAlignment="1">
      <alignment horizontal="center" vertical="center"/>
    </xf>
    <xf numFmtId="43" fontId="9" fillId="0" borderId="45" xfId="0" applyNumberFormat="1" applyFont="1" applyFill="1" applyBorder="1" applyAlignment="1">
      <alignment horizontal="center" vertical="center"/>
    </xf>
    <xf numFmtId="165" fontId="9" fillId="0" borderId="37" xfId="6" applyNumberFormat="1" applyFont="1" applyFill="1" applyBorder="1" applyAlignment="1">
      <alignment horizontal="center" vertical="center"/>
    </xf>
    <xf numFmtId="165" fontId="2" fillId="0" borderId="37" xfId="6" applyNumberFormat="1" applyFont="1" applyFill="1" applyBorder="1" applyAlignment="1">
      <alignment horizontal="center" vertical="center"/>
    </xf>
    <xf numFmtId="169" fontId="9" fillId="0" borderId="45" xfId="0" applyNumberFormat="1" applyFont="1" applyFill="1" applyBorder="1" applyAlignment="1">
      <alignment horizontal="right" vertical="center"/>
    </xf>
    <xf numFmtId="0" fontId="9" fillId="0" borderId="108" xfId="0" applyFont="1" applyBorder="1" applyAlignment="1">
      <alignment vertical="center"/>
    </xf>
    <xf numFmtId="0" fontId="9" fillId="0" borderId="2" xfId="0" applyFont="1" applyBorder="1" applyAlignment="1">
      <alignment horizontal="center" vertical="center"/>
    </xf>
    <xf numFmtId="0" fontId="9" fillId="0" borderId="0" xfId="0" applyFont="1" applyAlignment="1">
      <alignment horizontal="left" vertical="center"/>
    </xf>
    <xf numFmtId="0" fontId="9" fillId="0" borderId="0" xfId="0" applyFont="1" applyAlignment="1">
      <alignment vertical="center" wrapText="1"/>
    </xf>
    <xf numFmtId="0" fontId="36" fillId="56" borderId="18" xfId="0" applyFont="1" applyFill="1" applyBorder="1" applyAlignment="1">
      <alignment vertical="center"/>
    </xf>
    <xf numFmtId="0" fontId="36" fillId="63" borderId="18" xfId="0" applyFont="1" applyFill="1" applyBorder="1" applyAlignment="1">
      <alignment vertical="center"/>
    </xf>
    <xf numFmtId="0" fontId="2" fillId="0" borderId="91" xfId="0" applyFont="1" applyBorder="1" applyAlignment="1">
      <alignment horizontal="center" vertical="center" wrapText="1"/>
    </xf>
    <xf numFmtId="0" fontId="9" fillId="0" borderId="67" xfId="0" applyFont="1" applyBorder="1" applyAlignment="1">
      <alignment horizontal="center" vertical="center"/>
    </xf>
    <xf numFmtId="0" fontId="9" fillId="0" borderId="22" xfId="0" applyFont="1" applyBorder="1" applyAlignment="1">
      <alignment horizontal="center" vertical="center"/>
    </xf>
    <xf numFmtId="0" fontId="2" fillId="0" borderId="22" xfId="0" applyFont="1" applyBorder="1" applyAlignment="1">
      <alignment horizontal="center" vertical="center"/>
    </xf>
    <xf numFmtId="0" fontId="9" fillId="0" borderId="0" xfId="0" applyFont="1" applyAlignment="1">
      <alignment horizontal="center"/>
    </xf>
    <xf numFmtId="0" fontId="9" fillId="0" borderId="2" xfId="0" applyFont="1" applyBorder="1" applyAlignment="1">
      <alignment horizontal="center" vertical="center" wrapText="1"/>
    </xf>
    <xf numFmtId="0" fontId="9" fillId="0" borderId="12" xfId="0" applyFont="1" applyBorder="1" applyAlignment="1">
      <alignment horizontal="center" vertical="center" wrapText="1"/>
    </xf>
    <xf numFmtId="0" fontId="2" fillId="0" borderId="18" xfId="0" applyFont="1" applyBorder="1" applyAlignment="1">
      <alignment horizontal="center" vertical="center" wrapText="1"/>
    </xf>
    <xf numFmtId="0" fontId="32" fillId="12" borderId="45" xfId="0" applyFont="1" applyFill="1" applyBorder="1" applyAlignment="1">
      <alignment horizontal="center" vertical="center" wrapText="1"/>
    </xf>
    <xf numFmtId="0" fontId="9" fillId="0" borderId="0" xfId="0" applyFont="1" applyAlignment="1">
      <alignment horizontal="left" wrapText="1"/>
    </xf>
    <xf numFmtId="0" fontId="2" fillId="0" borderId="45" xfId="0" applyFont="1" applyBorder="1" applyAlignment="1">
      <alignment horizontal="center" vertical="center" wrapText="1"/>
    </xf>
    <xf numFmtId="0" fontId="9" fillId="0" borderId="45" xfId="0" applyFont="1" applyBorder="1" applyAlignment="1">
      <alignment horizontal="center" vertical="center" wrapText="1"/>
    </xf>
    <xf numFmtId="0" fontId="11" fillId="12" borderId="45" xfId="0" applyFont="1" applyFill="1" applyBorder="1" applyAlignment="1">
      <alignment horizontal="center" vertical="center" wrapText="1"/>
    </xf>
    <xf numFmtId="0" fontId="74" fillId="0" borderId="45" xfId="0" applyFont="1" applyBorder="1" applyAlignment="1">
      <alignment horizontal="center" vertical="center" wrapText="1"/>
    </xf>
    <xf numFmtId="169" fontId="9" fillId="0" borderId="29" xfId="6" applyNumberFormat="1" applyFont="1" applyBorder="1" applyAlignment="1">
      <alignment horizontal="center" vertical="center"/>
    </xf>
    <xf numFmtId="0" fontId="9" fillId="13" borderId="0" xfId="0" applyFont="1" applyFill="1" applyAlignment="1">
      <alignment horizontal="left" vertical="center" wrapText="1"/>
    </xf>
    <xf numFmtId="0" fontId="9" fillId="13" borderId="74" xfId="0" applyFont="1" applyFill="1" applyBorder="1" applyAlignment="1">
      <alignment horizontal="left" vertical="center" wrapText="1"/>
    </xf>
    <xf numFmtId="0" fontId="11" fillId="12" borderId="12" xfId="0" applyFont="1" applyFill="1" applyBorder="1" applyAlignment="1">
      <alignment horizontal="center" vertical="center"/>
    </xf>
    <xf numFmtId="0" fontId="32" fillId="12" borderId="2" xfId="0" applyFont="1" applyFill="1" applyBorder="1" applyAlignment="1">
      <alignment horizontal="center" vertical="center" wrapText="1"/>
    </xf>
    <xf numFmtId="0" fontId="11" fillId="12" borderId="0" xfId="0" applyFont="1" applyFill="1" applyAlignment="1">
      <alignment horizontal="center" vertical="center"/>
    </xf>
    <xf numFmtId="9" fontId="9" fillId="0" borderId="37" xfId="2" applyFont="1" applyFill="1" applyBorder="1" applyAlignment="1">
      <alignment horizontal="center" vertical="center"/>
    </xf>
    <xf numFmtId="0" fontId="9" fillId="0" borderId="37" xfId="0" applyFont="1" applyBorder="1" applyAlignment="1">
      <alignment horizontal="center" vertical="center"/>
    </xf>
    <xf numFmtId="0" fontId="37" fillId="12" borderId="37" xfId="0" applyFont="1" applyFill="1" applyBorder="1" applyAlignment="1">
      <alignment horizontal="center" vertical="center"/>
    </xf>
    <xf numFmtId="0" fontId="9" fillId="0" borderId="2" xfId="0" applyFont="1" applyBorder="1" applyAlignment="1">
      <alignment horizontal="center" vertical="center"/>
    </xf>
    <xf numFmtId="0" fontId="9" fillId="0" borderId="0" xfId="0" applyFont="1" applyAlignment="1">
      <alignment horizontal="left" vertical="center"/>
    </xf>
    <xf numFmtId="0" fontId="20" fillId="17" borderId="0" xfId="0" applyFont="1" applyFill="1" applyAlignment="1">
      <alignment horizontal="center" vertical="center"/>
    </xf>
    <xf numFmtId="0" fontId="9" fillId="0" borderId="0" xfId="0" applyFont="1" applyAlignment="1">
      <alignment vertical="center" wrapText="1"/>
    </xf>
    <xf numFmtId="0" fontId="9" fillId="0" borderId="0" xfId="0" applyFont="1" applyAlignment="1">
      <alignment horizontal="left" vertical="center" wrapText="1"/>
    </xf>
    <xf numFmtId="0" fontId="48" fillId="0" borderId="0" xfId="0" applyFont="1" applyAlignment="1"/>
    <xf numFmtId="0" fontId="36" fillId="22" borderId="15" xfId="0" applyFont="1" applyFill="1" applyBorder="1" applyAlignment="1">
      <alignment vertical="center" wrapText="1"/>
    </xf>
    <xf numFmtId="0" fontId="36" fillId="22" borderId="18" xfId="0" applyFont="1" applyFill="1" applyBorder="1" applyAlignment="1">
      <alignment vertical="center" wrapText="1"/>
    </xf>
    <xf numFmtId="0" fontId="73" fillId="57" borderId="10" xfId="0" applyFont="1" applyFill="1" applyBorder="1" applyAlignment="1">
      <alignment horizontal="center" vertical="center" wrapText="1"/>
    </xf>
    <xf numFmtId="0" fontId="9" fillId="64" borderId="12" xfId="0" applyFont="1" applyFill="1" applyBorder="1" applyAlignment="1">
      <alignment horizontal="left" vertical="center"/>
    </xf>
    <xf numFmtId="0" fontId="9" fillId="64" borderId="15" xfId="0" applyFont="1" applyFill="1" applyBorder="1" applyAlignment="1">
      <alignment horizontal="left" vertical="center"/>
    </xf>
    <xf numFmtId="0" fontId="9" fillId="64" borderId="18" xfId="0" applyFont="1" applyFill="1" applyBorder="1" applyAlignment="1">
      <alignment horizontal="left" vertical="center"/>
    </xf>
    <xf numFmtId="0" fontId="31" fillId="0" borderId="20" xfId="0" applyFont="1" applyBorder="1" applyAlignment="1">
      <alignment horizontal="left" vertical="center"/>
    </xf>
    <xf numFmtId="0" fontId="20" fillId="17" borderId="3" xfId="1" applyFont="1" applyFill="1" applyBorder="1" applyAlignment="1">
      <alignment horizontal="center" vertical="center" wrapText="1"/>
    </xf>
    <xf numFmtId="0" fontId="20" fillId="17" borderId="10" xfId="1" applyFont="1" applyFill="1" applyBorder="1" applyAlignment="1">
      <alignment horizontal="center" vertical="center" wrapText="1"/>
    </xf>
    <xf numFmtId="0" fontId="36" fillId="62" borderId="15" xfId="0" applyFont="1" applyFill="1" applyBorder="1" applyAlignment="1">
      <alignment vertical="center"/>
    </xf>
    <xf numFmtId="0" fontId="36" fillId="62" borderId="18" xfId="0" applyFont="1" applyFill="1" applyBorder="1" applyAlignment="1">
      <alignment vertical="center"/>
    </xf>
    <xf numFmtId="0" fontId="36" fillId="56" borderId="15" xfId="0" applyFont="1" applyFill="1" applyBorder="1" applyAlignment="1">
      <alignment vertical="center"/>
    </xf>
    <xf numFmtId="0" fontId="36" fillId="56" borderId="18" xfId="0" applyFont="1" applyFill="1" applyBorder="1" applyAlignment="1">
      <alignment vertical="center"/>
    </xf>
    <xf numFmtId="0" fontId="36" fillId="63" borderId="15" xfId="0" applyFont="1" applyFill="1" applyBorder="1" applyAlignment="1">
      <alignment vertical="center"/>
    </xf>
    <xf numFmtId="0" fontId="36" fillId="63" borderId="18" xfId="0" applyFont="1" applyFill="1" applyBorder="1" applyAlignment="1">
      <alignment vertical="center"/>
    </xf>
    <xf numFmtId="0" fontId="36" fillId="22" borderId="15" xfId="0" applyFont="1" applyFill="1" applyBorder="1" applyAlignment="1">
      <alignment vertical="center"/>
    </xf>
    <xf numFmtId="0" fontId="36" fillId="22" borderId="18" xfId="0" applyFont="1" applyFill="1" applyBorder="1" applyAlignment="1">
      <alignment vertical="center"/>
    </xf>
    <xf numFmtId="0" fontId="73" fillId="0" borderId="156" xfId="0" applyFont="1" applyBorder="1" applyAlignment="1">
      <alignment horizontal="center" vertical="center"/>
    </xf>
    <xf numFmtId="0" fontId="73" fillId="0" borderId="102" xfId="0" applyFont="1" applyBorder="1" applyAlignment="1">
      <alignment horizontal="center" vertical="center"/>
    </xf>
    <xf numFmtId="0" fontId="20" fillId="17" borderId="20" xfId="0" applyFont="1" applyFill="1" applyBorder="1" applyAlignment="1">
      <alignment horizontal="center" vertical="center"/>
    </xf>
    <xf numFmtId="0" fontId="9" fillId="0" borderId="126" xfId="0" applyFont="1" applyBorder="1" applyAlignment="1">
      <alignment horizontal="center" vertical="center" wrapText="1"/>
    </xf>
    <xf numFmtId="0" fontId="9" fillId="0" borderId="127" xfId="0" applyFont="1" applyBorder="1" applyAlignment="1">
      <alignment horizontal="center" vertical="center" wrapText="1"/>
    </xf>
    <xf numFmtId="0" fontId="9" fillId="0" borderId="128" xfId="0" applyFont="1" applyBorder="1" applyAlignment="1">
      <alignment horizontal="center" vertical="center" wrapText="1"/>
    </xf>
    <xf numFmtId="0" fontId="9" fillId="0" borderId="129" xfId="0" applyFont="1" applyBorder="1" applyAlignment="1">
      <alignment horizontal="center" vertical="center" wrapText="1"/>
    </xf>
    <xf numFmtId="0" fontId="9" fillId="0" borderId="130" xfId="0" applyFont="1" applyBorder="1" applyAlignment="1">
      <alignment horizontal="center" vertical="center" wrapText="1"/>
    </xf>
    <xf numFmtId="0" fontId="9" fillId="0" borderId="131" xfId="0" applyFont="1" applyBorder="1" applyAlignment="1">
      <alignment horizontal="center" vertical="center" wrapText="1"/>
    </xf>
    <xf numFmtId="0" fontId="9" fillId="0" borderId="0" xfId="0" applyFont="1" applyAlignment="1">
      <alignment horizontal="center"/>
    </xf>
    <xf numFmtId="0" fontId="20" fillId="17" borderId="0" xfId="0" applyFont="1" applyFill="1" applyAlignment="1">
      <alignment horizontal="center" vertical="center" wrapText="1"/>
    </xf>
    <xf numFmtId="0" fontId="2" fillId="0" borderId="22" xfId="0" applyFont="1" applyBorder="1" applyAlignment="1">
      <alignment horizontal="center" vertical="center" wrapText="1"/>
    </xf>
    <xf numFmtId="0" fontId="9" fillId="0" borderId="22" xfId="0" applyFont="1" applyBorder="1" applyAlignment="1">
      <alignment horizontal="center" vertical="center"/>
    </xf>
    <xf numFmtId="0" fontId="9" fillId="0" borderId="25" xfId="0" applyFont="1" applyBorder="1" applyAlignment="1">
      <alignment horizontal="center" vertical="center" wrapText="1"/>
    </xf>
    <xf numFmtId="0" fontId="9" fillId="0" borderId="24" xfId="0" applyFont="1" applyBorder="1" applyAlignment="1">
      <alignment horizontal="center" vertical="center" wrapText="1"/>
    </xf>
    <xf numFmtId="0" fontId="2" fillId="0" borderId="22" xfId="0" applyFont="1" applyBorder="1" applyAlignment="1">
      <alignment horizontal="center" vertical="center"/>
    </xf>
    <xf numFmtId="0" fontId="2" fillId="0" borderId="25" xfId="0" applyFont="1" applyBorder="1" applyAlignment="1">
      <alignment horizontal="center" vertical="center" wrapText="1"/>
    </xf>
    <xf numFmtId="0" fontId="2" fillId="0" borderId="24" xfId="0" applyFont="1" applyBorder="1" applyAlignment="1">
      <alignment horizontal="center" vertical="center" wrapText="1"/>
    </xf>
    <xf numFmtId="0" fontId="9" fillId="0" borderId="25" xfId="0" applyFont="1" applyBorder="1" applyAlignment="1">
      <alignment horizontal="center" vertical="center"/>
    </xf>
    <xf numFmtId="0" fontId="9" fillId="0" borderId="23" xfId="0" applyFont="1" applyBorder="1" applyAlignment="1">
      <alignment horizontal="center" vertical="center"/>
    </xf>
    <xf numFmtId="0" fontId="9" fillId="0" borderId="24" xfId="0" applyFont="1" applyBorder="1" applyAlignment="1">
      <alignment horizontal="center" vertical="center"/>
    </xf>
    <xf numFmtId="0" fontId="2" fillId="0" borderId="25" xfId="0" applyFont="1" applyBorder="1" applyAlignment="1">
      <alignment horizontal="center" vertical="center"/>
    </xf>
    <xf numFmtId="0" fontId="2" fillId="0" borderId="23" xfId="0" applyFont="1" applyBorder="1" applyAlignment="1">
      <alignment horizontal="center" vertical="center"/>
    </xf>
    <xf numFmtId="0" fontId="2" fillId="0" borderId="24" xfId="0" applyFont="1" applyBorder="1" applyAlignment="1">
      <alignment horizontal="center" vertical="center"/>
    </xf>
    <xf numFmtId="0" fontId="2" fillId="0" borderId="95" xfId="0" applyFont="1" applyBorder="1" applyAlignment="1">
      <alignment horizontal="center" vertical="center" wrapText="1"/>
    </xf>
    <xf numFmtId="0" fontId="2" fillId="0" borderId="96" xfId="0" applyFont="1" applyBorder="1" applyAlignment="1">
      <alignment horizontal="center" vertical="center" wrapText="1"/>
    </xf>
    <xf numFmtId="0" fontId="2" fillId="0" borderId="91" xfId="0" applyFont="1" applyBorder="1" applyAlignment="1">
      <alignment horizontal="center" vertical="center" wrapText="1"/>
    </xf>
    <xf numFmtId="0" fontId="20" fillId="17" borderId="94" xfId="0" applyFont="1" applyFill="1" applyBorder="1" applyAlignment="1">
      <alignment horizontal="center" vertical="center"/>
    </xf>
    <xf numFmtId="0" fontId="11" fillId="12" borderId="95" xfId="0" applyFont="1" applyFill="1" applyBorder="1" applyAlignment="1">
      <alignment horizontal="center" vertical="center" wrapText="1"/>
    </xf>
    <xf numFmtId="0" fontId="11" fillId="12" borderId="96" xfId="0" applyFont="1" applyFill="1" applyBorder="1" applyAlignment="1">
      <alignment horizontal="center" vertical="center" wrapText="1"/>
    </xf>
    <xf numFmtId="0" fontId="11" fillId="12" borderId="91" xfId="0" applyFont="1" applyFill="1" applyBorder="1" applyAlignment="1">
      <alignment horizontal="center" vertical="center" wrapText="1"/>
    </xf>
    <xf numFmtId="0" fontId="9" fillId="0" borderId="67" xfId="0" applyFont="1" applyBorder="1" applyAlignment="1">
      <alignment horizontal="center" vertical="center"/>
    </xf>
    <xf numFmtId="0" fontId="9" fillId="21" borderId="73" xfId="0" applyFont="1" applyFill="1" applyBorder="1" applyAlignment="1">
      <alignment horizontal="center" vertical="center"/>
    </xf>
    <xf numFmtId="0" fontId="9" fillId="21" borderId="70" xfId="0" applyFont="1" applyFill="1" applyBorder="1" applyAlignment="1">
      <alignment horizontal="center" vertical="center"/>
    </xf>
    <xf numFmtId="0" fontId="11" fillId="19" borderId="34" xfId="0" applyFont="1" applyFill="1" applyBorder="1" applyAlignment="1">
      <alignment horizontal="center" vertical="center"/>
    </xf>
    <xf numFmtId="0" fontId="11" fillId="19" borderId="35" xfId="0" applyFont="1" applyFill="1" applyBorder="1" applyAlignment="1">
      <alignment horizontal="center" vertical="center"/>
    </xf>
    <xf numFmtId="0" fontId="2" fillId="7" borderId="13"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2" fillId="7" borderId="19" xfId="0" applyFont="1" applyFill="1" applyBorder="1" applyAlignment="1">
      <alignment horizontal="center" vertical="center" wrapText="1"/>
    </xf>
    <xf numFmtId="0" fontId="9" fillId="11" borderId="69" xfId="0" applyFont="1" applyFill="1" applyBorder="1" applyAlignment="1">
      <alignment horizontal="center" vertical="center" wrapText="1"/>
    </xf>
    <xf numFmtId="0" fontId="9" fillId="11" borderId="18" xfId="0" applyFont="1" applyFill="1" applyBorder="1" applyAlignment="1">
      <alignment horizontal="center" vertical="center" wrapText="1"/>
    </xf>
    <xf numFmtId="0" fontId="11" fillId="11" borderId="31" xfId="0" applyFont="1" applyFill="1" applyBorder="1" applyAlignment="1">
      <alignment horizontal="center" vertical="center"/>
    </xf>
    <xf numFmtId="0" fontId="11" fillId="11" borderId="33" xfId="0" applyFont="1" applyFill="1" applyBorder="1" applyAlignment="1">
      <alignment horizontal="center" vertical="center"/>
    </xf>
    <xf numFmtId="0" fontId="11" fillId="11" borderId="32" xfId="0" applyFont="1" applyFill="1" applyBorder="1" applyAlignment="1">
      <alignment horizontal="center" vertical="center"/>
    </xf>
    <xf numFmtId="0" fontId="9" fillId="20" borderId="71" xfId="0" applyFont="1" applyFill="1" applyBorder="1" applyAlignment="1">
      <alignment horizontal="center" vertical="center" wrapText="1"/>
    </xf>
    <xf numFmtId="0" fontId="9" fillId="20" borderId="72" xfId="0" applyFont="1" applyFill="1" applyBorder="1" applyAlignment="1">
      <alignment horizontal="center" vertical="center" wrapText="1"/>
    </xf>
    <xf numFmtId="0" fontId="9" fillId="19" borderId="12" xfId="0" applyFont="1" applyFill="1" applyBorder="1" applyAlignment="1">
      <alignment horizontal="center" vertical="center" wrapText="1"/>
    </xf>
    <xf numFmtId="0" fontId="9" fillId="19" borderId="18" xfId="0" applyFont="1" applyFill="1" applyBorder="1" applyAlignment="1">
      <alignment horizontal="center" vertical="center" wrapText="1"/>
    </xf>
    <xf numFmtId="0" fontId="9" fillId="0" borderId="12" xfId="0" applyFont="1" applyBorder="1" applyAlignment="1">
      <alignment horizontal="center" vertical="center" wrapText="1"/>
    </xf>
    <xf numFmtId="0" fontId="9" fillId="0" borderId="15" xfId="0" applyFont="1" applyBorder="1" applyAlignment="1">
      <alignment horizontal="center" vertical="center" wrapText="1"/>
    </xf>
    <xf numFmtId="0" fontId="9" fillId="0" borderId="18" xfId="0" applyFont="1" applyBorder="1" applyAlignment="1">
      <alignment horizontal="center" vertical="center" wrapText="1"/>
    </xf>
    <xf numFmtId="0" fontId="2" fillId="0" borderId="12" xfId="0" applyFont="1" applyBorder="1" applyAlignment="1">
      <alignment horizontal="center" vertical="center" wrapText="1"/>
    </xf>
    <xf numFmtId="0" fontId="2" fillId="0" borderId="15" xfId="0" applyFont="1" applyBorder="1" applyAlignment="1">
      <alignment horizontal="center" vertical="center" wrapText="1"/>
    </xf>
    <xf numFmtId="0" fontId="2" fillId="0" borderId="18" xfId="0" applyFont="1" applyBorder="1" applyAlignment="1">
      <alignment horizontal="center" vertical="center" wrapText="1"/>
    </xf>
    <xf numFmtId="0" fontId="20" fillId="17" borderId="20" xfId="0" applyFont="1" applyFill="1" applyBorder="1" applyAlignment="1">
      <alignment horizontal="center" vertical="center" wrapText="1"/>
    </xf>
    <xf numFmtId="0" fontId="9" fillId="0" borderId="12" xfId="0" applyFont="1" applyBorder="1" applyAlignment="1">
      <alignment horizontal="center" vertical="center"/>
    </xf>
    <xf numFmtId="0" fontId="9" fillId="0" borderId="18" xfId="0" applyFont="1" applyBorder="1" applyAlignment="1">
      <alignment horizontal="center" vertical="center"/>
    </xf>
    <xf numFmtId="0" fontId="9" fillId="0" borderId="2" xfId="0" applyFont="1" applyBorder="1" applyAlignment="1">
      <alignment horizontal="center" vertical="center" wrapText="1"/>
    </xf>
    <xf numFmtId="0" fontId="2" fillId="0" borderId="73" xfId="0" applyFont="1" applyBorder="1" applyAlignment="1">
      <alignment horizontal="center" vertical="center" wrapText="1"/>
    </xf>
    <xf numFmtId="0" fontId="2" fillId="0" borderId="92" xfId="0" applyFont="1" applyBorder="1" applyAlignment="1">
      <alignment horizontal="center" vertical="center" wrapText="1"/>
    </xf>
    <xf numFmtId="0" fontId="9" fillId="58" borderId="73" xfId="0" quotePrefix="1" applyFont="1" applyFill="1" applyBorder="1" applyAlignment="1">
      <alignment horizontal="center" vertical="center" wrapText="1"/>
    </xf>
    <xf numFmtId="0" fontId="9" fillId="58" borderId="92" xfId="0" quotePrefix="1" applyFont="1" applyFill="1" applyBorder="1" applyAlignment="1">
      <alignment horizontal="center" vertical="center" wrapText="1"/>
    </xf>
    <xf numFmtId="0" fontId="9" fillId="0" borderId="93" xfId="0" applyFont="1" applyBorder="1" applyAlignment="1">
      <alignment horizontal="center" vertical="center" wrapText="1"/>
    </xf>
    <xf numFmtId="0" fontId="9" fillId="0" borderId="84" xfId="0" applyFont="1" applyBorder="1" applyAlignment="1">
      <alignment horizontal="center" vertical="center" wrapText="1"/>
    </xf>
    <xf numFmtId="0" fontId="9" fillId="0" borderId="73" xfId="0" applyFont="1" applyBorder="1" applyAlignment="1">
      <alignment horizontal="center" vertical="center" wrapText="1"/>
    </xf>
    <xf numFmtId="0" fontId="9" fillId="0" borderId="92" xfId="0" applyFont="1" applyBorder="1" applyAlignment="1">
      <alignment horizontal="center" vertical="center" wrapText="1"/>
    </xf>
    <xf numFmtId="0" fontId="51" fillId="23" borderId="0" xfId="0" applyFont="1" applyFill="1" applyAlignment="1">
      <alignment horizontal="center" vertical="center"/>
    </xf>
    <xf numFmtId="0" fontId="0" fillId="0" borderId="2" xfId="0" applyBorder="1" applyAlignment="1">
      <alignment horizontal="center" vertical="center" wrapText="1"/>
    </xf>
    <xf numFmtId="0" fontId="36" fillId="0" borderId="2" xfId="0" applyFont="1" applyBorder="1" applyAlignment="1">
      <alignment horizontal="center" vertical="center"/>
    </xf>
    <xf numFmtId="0" fontId="36" fillId="0" borderId="2" xfId="0" applyFont="1" applyBorder="1" applyAlignment="1">
      <alignment horizontal="center" vertical="center" wrapText="1"/>
    </xf>
    <xf numFmtId="0" fontId="37" fillId="22" borderId="103" xfId="0" applyFont="1" applyFill="1" applyBorder="1" applyAlignment="1">
      <alignment horizontal="center" vertical="center"/>
    </xf>
    <xf numFmtId="0" fontId="37" fillId="22" borderId="104" xfId="0" applyFont="1" applyFill="1" applyBorder="1" applyAlignment="1">
      <alignment horizontal="center" vertical="center"/>
    </xf>
    <xf numFmtId="0" fontId="36" fillId="0" borderId="37" xfId="0" applyFont="1" applyBorder="1" applyAlignment="1">
      <alignment horizontal="center" vertical="center"/>
    </xf>
    <xf numFmtId="0" fontId="51" fillId="23" borderId="106" xfId="0" applyFont="1" applyFill="1" applyBorder="1" applyAlignment="1">
      <alignment horizontal="center" vertical="center" wrapText="1"/>
    </xf>
    <xf numFmtId="165" fontId="9" fillId="13" borderId="3" xfId="0" applyNumberFormat="1" applyFont="1" applyFill="1" applyBorder="1" applyAlignment="1">
      <alignment horizontal="center"/>
    </xf>
    <xf numFmtId="165" fontId="9" fillId="13" borderId="11" xfId="0" applyNumberFormat="1" applyFont="1" applyFill="1" applyBorder="1" applyAlignment="1">
      <alignment horizontal="center"/>
    </xf>
    <xf numFmtId="0" fontId="79" fillId="23" borderId="106" xfId="0" applyFont="1" applyFill="1" applyBorder="1" applyAlignment="1">
      <alignment horizontal="center" vertical="center" wrapText="1"/>
    </xf>
    <xf numFmtId="0" fontId="36" fillId="0" borderId="117" xfId="0" applyFont="1" applyBorder="1" applyAlignment="1">
      <alignment horizontal="left" vertical="center"/>
    </xf>
    <xf numFmtId="0" fontId="32" fillId="12" borderId="45" xfId="0" applyFont="1" applyFill="1" applyBorder="1" applyAlignment="1">
      <alignment horizontal="center" vertical="center" wrapText="1"/>
    </xf>
    <xf numFmtId="0" fontId="9" fillId="0" borderId="0" xfId="0" applyFont="1" applyAlignment="1">
      <alignment horizontal="left" wrapText="1"/>
    </xf>
    <xf numFmtId="0" fontId="2" fillId="0" borderId="45" xfId="0" applyFont="1" applyBorder="1" applyAlignment="1">
      <alignment horizontal="left" vertical="center"/>
    </xf>
    <xf numFmtId="0" fontId="20" fillId="17" borderId="102" xfId="0" applyFont="1" applyFill="1" applyBorder="1" applyAlignment="1">
      <alignment horizontal="center" vertical="center" wrapText="1"/>
    </xf>
    <xf numFmtId="0" fontId="9" fillId="0" borderId="49" xfId="0" applyFont="1" applyBorder="1" applyAlignment="1">
      <alignment horizontal="center" vertical="center" wrapText="1"/>
    </xf>
    <xf numFmtId="0" fontId="9" fillId="0" borderId="149" xfId="0" applyFont="1" applyBorder="1" applyAlignment="1">
      <alignment horizontal="center" vertical="center" wrapText="1"/>
    </xf>
    <xf numFmtId="0" fontId="9" fillId="0" borderId="57" xfId="0" applyFont="1" applyBorder="1" applyAlignment="1">
      <alignment horizontal="center" vertical="center" wrapText="1"/>
    </xf>
    <xf numFmtId="0" fontId="72" fillId="0" borderId="45" xfId="0" applyFont="1" applyBorder="1" applyAlignment="1">
      <alignment horizontal="left" vertical="center"/>
    </xf>
    <xf numFmtId="0" fontId="20" fillId="17" borderId="45" xfId="0" applyFont="1" applyFill="1" applyBorder="1" applyAlignment="1">
      <alignment horizontal="center" vertical="center" wrapText="1"/>
    </xf>
    <xf numFmtId="0" fontId="11" fillId="12" borderId="45" xfId="0" applyFont="1" applyFill="1" applyBorder="1" applyAlignment="1">
      <alignment horizontal="center" vertical="center"/>
    </xf>
    <xf numFmtId="0" fontId="11" fillId="12" borderId="45" xfId="0" applyFont="1" applyFill="1" applyBorder="1" applyAlignment="1">
      <alignment horizontal="center" vertical="center" wrapText="1"/>
    </xf>
    <xf numFmtId="0" fontId="74" fillId="0" borderId="45" xfId="0" applyFont="1" applyBorder="1" applyAlignment="1">
      <alignment horizontal="center" vertical="center" wrapText="1"/>
    </xf>
    <xf numFmtId="0" fontId="9" fillId="0" borderId="15" xfId="0" applyFont="1" applyBorder="1" applyAlignment="1">
      <alignment horizontal="center" vertical="center"/>
    </xf>
    <xf numFmtId="0" fontId="2" fillId="0" borderId="45" xfId="0" applyFont="1" applyBorder="1" applyAlignment="1">
      <alignment horizontal="center" vertical="center" wrapText="1"/>
    </xf>
    <xf numFmtId="0" fontId="9" fillId="0" borderId="45" xfId="0" applyFont="1" applyBorder="1" applyAlignment="1">
      <alignment horizontal="center" vertical="center" wrapText="1"/>
    </xf>
    <xf numFmtId="0" fontId="9" fillId="13" borderId="37" xfId="0" applyFont="1" applyFill="1" applyBorder="1" applyAlignment="1">
      <alignment horizontal="left" vertical="center"/>
    </xf>
    <xf numFmtId="0" fontId="20" fillId="17" borderId="37" xfId="0" applyFont="1" applyFill="1" applyBorder="1" applyAlignment="1">
      <alignment horizontal="center" vertical="center"/>
    </xf>
    <xf numFmtId="0" fontId="37" fillId="12" borderId="38" xfId="0" applyFont="1" applyFill="1" applyBorder="1" applyAlignment="1">
      <alignment horizontal="center" vertical="center" wrapText="1"/>
    </xf>
    <xf numFmtId="0" fontId="37" fillId="12" borderId="39" xfId="0" applyFont="1" applyFill="1" applyBorder="1" applyAlignment="1">
      <alignment horizontal="center" vertical="center" wrapText="1"/>
    </xf>
    <xf numFmtId="0" fontId="36" fillId="60" borderId="38" xfId="0" applyFont="1" applyFill="1" applyBorder="1" applyAlignment="1">
      <alignment horizontal="center" vertical="center"/>
    </xf>
    <xf numFmtId="0" fontId="36" fillId="60" borderId="39" xfId="0" applyFont="1" applyFill="1" applyBorder="1" applyAlignment="1">
      <alignment horizontal="center" vertical="center"/>
    </xf>
    <xf numFmtId="0" fontId="20" fillId="17" borderId="116" xfId="0" applyFont="1" applyFill="1" applyBorder="1" applyAlignment="1">
      <alignment horizontal="center" vertical="center"/>
    </xf>
    <xf numFmtId="0" fontId="20" fillId="17" borderId="102" xfId="0" applyFont="1" applyFill="1" applyBorder="1" applyAlignment="1">
      <alignment horizontal="center" vertical="center"/>
    </xf>
    <xf numFmtId="0" fontId="9" fillId="0" borderId="29" xfId="0" applyFont="1" applyBorder="1" applyAlignment="1">
      <alignment horizontal="center" vertical="center"/>
    </xf>
    <xf numFmtId="0" fontId="83" fillId="16" borderId="30" xfId="5" applyFont="1" applyFill="1" applyBorder="1" applyAlignment="1">
      <alignment horizontal="left" vertical="center"/>
    </xf>
    <xf numFmtId="0" fontId="83" fillId="16" borderId="137" xfId="5" applyFont="1" applyFill="1" applyBorder="1" applyAlignment="1">
      <alignment horizontal="left" vertical="center"/>
    </xf>
    <xf numFmtId="0" fontId="9" fillId="13" borderId="68" xfId="0" applyFont="1" applyFill="1" applyBorder="1" applyAlignment="1">
      <alignment horizontal="center" vertical="center"/>
    </xf>
    <xf numFmtId="0" fontId="9" fillId="13" borderId="148" xfId="0" applyFont="1" applyFill="1" applyBorder="1" applyAlignment="1">
      <alignment horizontal="center" vertical="center"/>
    </xf>
    <xf numFmtId="169" fontId="9" fillId="0" borderId="29" xfId="6" applyNumberFormat="1" applyFont="1" applyBorder="1" applyAlignment="1">
      <alignment horizontal="center" vertical="center"/>
    </xf>
    <xf numFmtId="0" fontId="36" fillId="13" borderId="135" xfId="0" applyFont="1" applyFill="1" applyBorder="1" applyAlignment="1">
      <alignment vertical="center"/>
    </xf>
    <xf numFmtId="0" fontId="36" fillId="13" borderId="17" xfId="0" applyFont="1" applyFill="1" applyBorder="1" applyAlignment="1">
      <alignment vertical="center"/>
    </xf>
    <xf numFmtId="0" fontId="36" fillId="13" borderId="136" xfId="0" applyFont="1" applyFill="1" applyBorder="1" applyAlignment="1">
      <alignment vertical="center"/>
    </xf>
    <xf numFmtId="0" fontId="9" fillId="13" borderId="99" xfId="0" applyFont="1" applyFill="1" applyBorder="1" applyAlignment="1">
      <alignment horizontal="left" vertical="center" wrapText="1"/>
    </xf>
    <xf numFmtId="0" fontId="9" fillId="13" borderId="0" xfId="0" applyFont="1" applyFill="1" applyAlignment="1">
      <alignment horizontal="left" vertical="center" wrapText="1"/>
    </xf>
    <xf numFmtId="0" fontId="9" fillId="13" borderId="74" xfId="0" applyFont="1" applyFill="1" applyBorder="1" applyAlignment="1">
      <alignment horizontal="left" vertical="center" wrapText="1"/>
    </xf>
    <xf numFmtId="0" fontId="9" fillId="13" borderId="110" xfId="0" applyFont="1" applyFill="1" applyBorder="1" applyAlignment="1">
      <alignment horizontal="left" vertical="center" wrapText="1"/>
    </xf>
    <xf numFmtId="0" fontId="0" fillId="0" borderId="2" xfId="0" applyBorder="1" applyAlignment="1">
      <alignment horizontal="left"/>
    </xf>
    <xf numFmtId="0" fontId="0" fillId="9" borderId="20" xfId="0" applyFill="1" applyBorder="1" applyAlignment="1">
      <alignment horizontal="center"/>
    </xf>
    <xf numFmtId="0" fontId="15" fillId="0" borderId="0" xfId="0" applyFont="1" applyAlignment="1">
      <alignment horizontal="center"/>
    </xf>
    <xf numFmtId="0" fontId="14" fillId="18" borderId="0" xfId="0" applyFont="1" applyFill="1" applyAlignment="1">
      <alignment horizontal="center" vertical="center"/>
    </xf>
    <xf numFmtId="0" fontId="0" fillId="0" borderId="0" xfId="0" applyAlignment="1">
      <alignment horizontal="center" wrapText="1"/>
    </xf>
    <xf numFmtId="0" fontId="16" fillId="17" borderId="16" xfId="0" applyFont="1" applyFill="1" applyBorder="1" applyAlignment="1">
      <alignment horizontal="center" vertical="center" wrapText="1"/>
    </xf>
    <xf numFmtId="0" fontId="16" fillId="17" borderId="0" xfId="0" applyFont="1" applyFill="1" applyAlignment="1">
      <alignment horizontal="center" vertical="center" wrapText="1"/>
    </xf>
    <xf numFmtId="0" fontId="4" fillId="12" borderId="2" xfId="0" applyFont="1" applyFill="1" applyBorder="1" applyAlignment="1">
      <alignment horizontal="center" vertical="center"/>
    </xf>
    <xf numFmtId="0" fontId="14" fillId="17" borderId="0" xfId="0" applyFont="1" applyFill="1" applyAlignment="1">
      <alignment horizontal="center" vertical="center"/>
    </xf>
    <xf numFmtId="0" fontId="0" fillId="0" borderId="2" xfId="0" applyBorder="1" applyAlignment="1">
      <alignment horizontal="left" wrapText="1"/>
    </xf>
    <xf numFmtId="0" fontId="9" fillId="0" borderId="27" xfId="0" applyFont="1" applyBorder="1" applyAlignment="1">
      <alignment horizontal="center" vertical="center"/>
    </xf>
    <xf numFmtId="0" fontId="36" fillId="0" borderId="263" xfId="0" applyFont="1" applyBorder="1" applyAlignment="1">
      <alignment horizontal="center" vertical="center"/>
    </xf>
    <xf numFmtId="0" fontId="36" fillId="0" borderId="265" xfId="0" applyFont="1" applyBorder="1" applyAlignment="1">
      <alignment horizontal="center" vertical="center"/>
    </xf>
    <xf numFmtId="0" fontId="20" fillId="17" borderId="269" xfId="0" applyFont="1" applyFill="1" applyBorder="1" applyAlignment="1">
      <alignment horizontal="center" vertical="center"/>
    </xf>
    <xf numFmtId="0" fontId="51" fillId="23" borderId="259" xfId="0" applyFont="1" applyFill="1" applyBorder="1" applyAlignment="1">
      <alignment horizontal="center" vertical="center"/>
    </xf>
    <xf numFmtId="0" fontId="51" fillId="23" borderId="89" xfId="0" applyFont="1" applyFill="1" applyBorder="1" applyAlignment="1">
      <alignment horizontal="center" vertical="center"/>
    </xf>
    <xf numFmtId="0" fontId="35" fillId="0" borderId="4" xfId="0" applyFont="1" applyBorder="1" applyAlignment="1">
      <alignment horizontal="center" vertical="center" wrapText="1"/>
    </xf>
    <xf numFmtId="0" fontId="35" fillId="0" borderId="6" xfId="0" applyFont="1" applyBorder="1" applyAlignment="1">
      <alignment horizontal="center" vertical="center" wrapText="1"/>
    </xf>
    <xf numFmtId="0" fontId="35" fillId="0" borderId="63" xfId="0" applyFont="1" applyBorder="1" applyAlignment="1">
      <alignment horizontal="center" vertical="center" wrapText="1"/>
    </xf>
    <xf numFmtId="0" fontId="35" fillId="0" borderId="1" xfId="0" applyFont="1" applyBorder="1" applyAlignment="1">
      <alignment horizontal="center" vertical="center"/>
    </xf>
    <xf numFmtId="0" fontId="35" fillId="0" borderId="2" xfId="0" applyFont="1" applyBorder="1" applyAlignment="1">
      <alignment horizontal="center" vertical="center"/>
    </xf>
    <xf numFmtId="0" fontId="35" fillId="0" borderId="12" xfId="0" applyFont="1" applyBorder="1" applyAlignment="1">
      <alignment horizontal="center" vertical="center"/>
    </xf>
    <xf numFmtId="0" fontId="35" fillId="0" borderId="161" xfId="0" applyFont="1" applyBorder="1" applyAlignment="1">
      <alignment horizontal="center" vertical="center" wrapText="1"/>
    </xf>
    <xf numFmtId="0" fontId="35" fillId="0" borderId="162" xfId="0" applyFont="1" applyBorder="1" applyAlignment="1">
      <alignment horizontal="center" vertical="center" wrapText="1"/>
    </xf>
    <xf numFmtId="0" fontId="35" fillId="0" borderId="195" xfId="0" applyFont="1" applyBorder="1" applyAlignment="1">
      <alignment horizontal="center" vertical="center" wrapText="1"/>
    </xf>
    <xf numFmtId="0" fontId="35" fillId="0" borderId="190" xfId="0" applyFont="1" applyBorder="1" applyAlignment="1">
      <alignment horizontal="center" vertical="center" wrapText="1"/>
    </xf>
    <xf numFmtId="0" fontId="35" fillId="0" borderId="188" xfId="0" applyFont="1" applyBorder="1" applyAlignment="1">
      <alignment horizontal="center" vertical="center" wrapText="1"/>
    </xf>
    <xf numFmtId="0" fontId="35" fillId="0" borderId="189" xfId="0" applyFont="1" applyBorder="1" applyAlignment="1">
      <alignment horizontal="center" vertical="center" wrapText="1"/>
    </xf>
    <xf numFmtId="0" fontId="35" fillId="0" borderId="255" xfId="0" applyFont="1" applyBorder="1" applyAlignment="1">
      <alignment horizontal="center" vertical="center" wrapText="1"/>
    </xf>
    <xf numFmtId="0" fontId="35" fillId="0" borderId="239" xfId="0" applyFont="1" applyBorder="1" applyAlignment="1">
      <alignment horizontal="center" vertical="center" wrapText="1"/>
    </xf>
    <xf numFmtId="0" fontId="35" fillId="0" borderId="257" xfId="0" applyFont="1" applyBorder="1" applyAlignment="1">
      <alignment horizontal="center" vertical="center" wrapText="1"/>
    </xf>
    <xf numFmtId="0" fontId="35" fillId="0" borderId="214" xfId="0" applyFont="1" applyBorder="1" applyAlignment="1">
      <alignment horizontal="center" vertical="center"/>
    </xf>
    <xf numFmtId="0" fontId="35" fillId="0" borderId="258" xfId="0" applyFont="1" applyBorder="1" applyAlignment="1">
      <alignment horizontal="center" vertical="center"/>
    </xf>
    <xf numFmtId="0" fontId="35" fillId="0" borderId="256" xfId="0" applyFont="1" applyBorder="1" applyAlignment="1">
      <alignment horizontal="center" vertical="center" wrapText="1"/>
    </xf>
    <xf numFmtId="0" fontId="35" fillId="0" borderId="15" xfId="0" applyFont="1" applyBorder="1" applyAlignment="1">
      <alignment horizontal="center" vertical="center" wrapText="1"/>
    </xf>
    <xf numFmtId="0" fontId="35" fillId="0" borderId="233" xfId="0" applyFont="1" applyBorder="1" applyAlignment="1">
      <alignment horizontal="center" vertical="center" wrapText="1"/>
    </xf>
    <xf numFmtId="0" fontId="35" fillId="0" borderId="251" xfId="0" applyFont="1" applyBorder="1" applyAlignment="1">
      <alignment horizontal="center" vertical="center" wrapText="1"/>
    </xf>
    <xf numFmtId="0" fontId="35" fillId="0" borderId="245" xfId="0" applyFont="1" applyBorder="1" applyAlignment="1">
      <alignment horizontal="center" vertical="center" wrapText="1"/>
    </xf>
    <xf numFmtId="0" fontId="35" fillId="0" borderId="248" xfId="0" applyFont="1" applyBorder="1" applyAlignment="1">
      <alignment horizontal="center" vertical="center" wrapText="1"/>
    </xf>
    <xf numFmtId="0" fontId="35" fillId="0" borderId="236" xfId="0" applyFont="1" applyBorder="1" applyAlignment="1">
      <alignment horizontal="center" vertical="center" wrapText="1"/>
    </xf>
    <xf numFmtId="0" fontId="35" fillId="0" borderId="217" xfId="0" applyFont="1" applyBorder="1" applyAlignment="1">
      <alignment horizontal="center" vertical="center" wrapText="1"/>
    </xf>
    <xf numFmtId="0" fontId="35" fillId="0" borderId="173" xfId="0" applyFont="1" applyBorder="1" applyAlignment="1">
      <alignment horizontal="center" vertical="center" wrapText="1"/>
    </xf>
    <xf numFmtId="0" fontId="35" fillId="0" borderId="177" xfId="0" applyFont="1" applyBorder="1" applyAlignment="1">
      <alignment horizontal="center" vertical="center" wrapText="1"/>
    </xf>
    <xf numFmtId="0" fontId="35" fillId="0" borderId="180" xfId="0" applyFont="1" applyBorder="1" applyAlignment="1">
      <alignment horizontal="center" vertical="center" wrapText="1"/>
    </xf>
    <xf numFmtId="0" fontId="35" fillId="0" borderId="174" xfId="0" applyFont="1" applyBorder="1" applyAlignment="1">
      <alignment horizontal="center" vertical="center"/>
    </xf>
    <xf numFmtId="0" fontId="35" fillId="0" borderId="37" xfId="0" applyFont="1" applyBorder="1" applyAlignment="1">
      <alignment horizontal="center" vertical="center"/>
    </xf>
    <xf numFmtId="0" fontId="35" fillId="0" borderId="181" xfId="0" applyFont="1" applyBorder="1" applyAlignment="1">
      <alignment horizontal="center" vertical="center"/>
    </xf>
    <xf numFmtId="0" fontId="35" fillId="0" borderId="174" xfId="0" applyFont="1" applyBorder="1" applyAlignment="1">
      <alignment horizontal="center" vertical="center" wrapText="1"/>
    </xf>
    <xf numFmtId="0" fontId="35" fillId="0" borderId="110" xfId="0" applyFont="1" applyBorder="1" applyAlignment="1">
      <alignment horizontal="center" vertical="center" wrapText="1"/>
    </xf>
    <xf numFmtId="0" fontId="35" fillId="0" borderId="206" xfId="0" applyFont="1" applyBorder="1" applyAlignment="1">
      <alignment horizontal="center" vertical="center" wrapText="1"/>
    </xf>
    <xf numFmtId="0" fontId="35" fillId="0" borderId="175" xfId="0" applyFont="1" applyBorder="1" applyAlignment="1">
      <alignment horizontal="center" vertical="center" wrapText="1"/>
    </xf>
    <xf numFmtId="0" fontId="35" fillId="0" borderId="178" xfId="0" applyFont="1" applyBorder="1" applyAlignment="1">
      <alignment horizontal="center" vertical="center" wrapText="1"/>
    </xf>
    <xf numFmtId="0" fontId="35" fillId="0" borderId="182" xfId="0" applyFont="1" applyBorder="1" applyAlignment="1">
      <alignment horizontal="center" vertical="center" wrapText="1"/>
    </xf>
    <xf numFmtId="0" fontId="35" fillId="0" borderId="198" xfId="0" applyFont="1" applyBorder="1" applyAlignment="1">
      <alignment horizontal="center" vertical="center" wrapText="1"/>
    </xf>
    <xf numFmtId="0" fontId="35" fillId="0" borderId="168" xfId="0" applyFont="1" applyBorder="1" applyAlignment="1">
      <alignment horizontal="center" vertical="center" wrapText="1"/>
    </xf>
    <xf numFmtId="0" fontId="35" fillId="0" borderId="201" xfId="0" applyFont="1" applyBorder="1" applyAlignment="1">
      <alignment horizontal="center" vertical="center" wrapText="1"/>
    </xf>
    <xf numFmtId="0" fontId="35" fillId="0" borderId="111" xfId="0" applyFont="1" applyBorder="1" applyAlignment="1">
      <alignment horizontal="center" vertical="center"/>
    </xf>
    <xf numFmtId="0" fontId="35" fillId="0" borderId="184" xfId="0" applyFont="1" applyBorder="1" applyAlignment="1">
      <alignment horizontal="center" vertical="center"/>
    </xf>
    <xf numFmtId="0" fontId="35" fillId="0" borderId="111" xfId="0" applyFont="1" applyBorder="1" applyAlignment="1">
      <alignment horizontal="center" vertical="center" wrapText="1"/>
    </xf>
    <xf numFmtId="0" fontId="35" fillId="0" borderId="202" xfId="0" applyFont="1" applyBorder="1" applyAlignment="1">
      <alignment horizontal="center" vertical="center" wrapText="1"/>
    </xf>
    <xf numFmtId="0" fontId="35" fillId="0" borderId="203" xfId="0" applyFont="1" applyBorder="1" applyAlignment="1">
      <alignment horizontal="center" vertical="center" wrapText="1"/>
    </xf>
    <xf numFmtId="0" fontId="11" fillId="12" borderId="97" xfId="0" applyFont="1" applyFill="1" applyBorder="1" applyAlignment="1">
      <alignment horizontal="center" vertical="center"/>
    </xf>
    <xf numFmtId="0" fontId="11" fillId="12" borderId="0" xfId="0" applyFont="1" applyFill="1" applyAlignment="1">
      <alignment horizontal="center" vertical="center"/>
    </xf>
    <xf numFmtId="0" fontId="11" fillId="12" borderId="101" xfId="0" applyFont="1" applyFill="1" applyBorder="1" applyAlignment="1">
      <alignment horizontal="center" vertical="center"/>
    </xf>
    <xf numFmtId="0" fontId="35" fillId="0" borderId="222" xfId="0" applyFont="1" applyBorder="1" applyAlignment="1">
      <alignment horizontal="center" vertical="center" wrapText="1"/>
    </xf>
    <xf numFmtId="0" fontId="35" fillId="0" borderId="244" xfId="0" applyFont="1" applyBorder="1" applyAlignment="1">
      <alignment horizontal="center" vertical="center" wrapText="1"/>
    </xf>
    <xf numFmtId="0" fontId="35" fillId="0" borderId="246" xfId="0" applyFont="1" applyBorder="1" applyAlignment="1">
      <alignment horizontal="center" vertical="center" wrapText="1"/>
    </xf>
    <xf numFmtId="0" fontId="65" fillId="0" borderId="223" xfId="0" applyFont="1" applyBorder="1" applyAlignment="1">
      <alignment horizontal="center" vertical="center"/>
    </xf>
    <xf numFmtId="0" fontId="65" fillId="0" borderId="37" xfId="0" applyFont="1" applyBorder="1" applyAlignment="1">
      <alignment horizontal="center" vertical="center"/>
    </xf>
    <xf numFmtId="0" fontId="65" fillId="0" borderId="247" xfId="0" applyFont="1" applyBorder="1" applyAlignment="1">
      <alignment horizontal="center" vertical="center"/>
    </xf>
    <xf numFmtId="0" fontId="35" fillId="0" borderId="223" xfId="0" applyFont="1" applyBorder="1" applyAlignment="1">
      <alignment horizontal="center" vertical="center" wrapText="1"/>
    </xf>
    <xf numFmtId="0" fontId="35" fillId="0" borderId="37" xfId="0" applyFont="1" applyBorder="1" applyAlignment="1">
      <alignment horizontal="center" vertical="center" wrapText="1"/>
    </xf>
    <xf numFmtId="0" fontId="35" fillId="0" borderId="247" xfId="0" applyFont="1" applyBorder="1" applyAlignment="1">
      <alignment horizontal="center" vertical="center" wrapText="1"/>
    </xf>
    <xf numFmtId="0" fontId="35" fillId="0" borderId="240" xfId="0" applyFont="1" applyBorder="1" applyAlignment="1">
      <alignment horizontal="center" vertical="center" wrapText="1"/>
    </xf>
    <xf numFmtId="0" fontId="35" fillId="0" borderId="241" xfId="0" applyFont="1" applyBorder="1" applyAlignment="1">
      <alignment horizontal="center" vertical="center" wrapText="1"/>
    </xf>
    <xf numFmtId="0" fontId="35" fillId="0" borderId="28" xfId="0" applyFont="1" applyBorder="1" applyAlignment="1">
      <alignment horizontal="center" vertical="center"/>
    </xf>
    <xf numFmtId="0" fontId="35" fillId="0" borderId="18" xfId="0" applyFont="1" applyBorder="1" applyAlignment="1">
      <alignment horizontal="center" vertical="center" wrapText="1"/>
    </xf>
    <xf numFmtId="0" fontId="35" fillId="0" borderId="2" xfId="0" applyFont="1" applyBorder="1" applyAlignment="1">
      <alignment horizontal="center" vertical="center" wrapText="1"/>
    </xf>
    <xf numFmtId="0" fontId="35" fillId="0" borderId="28" xfId="0" applyFont="1" applyBorder="1" applyAlignment="1">
      <alignment horizontal="center" vertical="center" wrapText="1"/>
    </xf>
    <xf numFmtId="0" fontId="35" fillId="0" borderId="218" xfId="0" applyFont="1" applyBorder="1" applyAlignment="1">
      <alignment horizontal="center" vertical="center" wrapText="1"/>
    </xf>
    <xf numFmtId="0" fontId="35" fillId="0" borderId="238" xfId="0" applyFont="1" applyBorder="1" applyAlignment="1">
      <alignment horizontal="center" vertical="center" wrapText="1"/>
    </xf>
    <xf numFmtId="0" fontId="35" fillId="0" borderId="242" xfId="0" applyFont="1" applyBorder="1" applyAlignment="1">
      <alignment horizontal="center" vertical="center" wrapText="1"/>
    </xf>
    <xf numFmtId="0" fontId="35" fillId="0" borderId="225" xfId="0" applyFont="1" applyBorder="1" applyAlignment="1">
      <alignment horizontal="center" vertical="center" wrapText="1"/>
    </xf>
    <xf numFmtId="0" fontId="35" fillId="0" borderId="253" xfId="0" applyFont="1" applyBorder="1" applyAlignment="1">
      <alignment horizontal="center" vertical="center" wrapText="1"/>
    </xf>
    <xf numFmtId="0" fontId="65" fillId="0" borderId="174" xfId="0" applyFont="1" applyBorder="1" applyAlignment="1">
      <alignment horizontal="center" vertical="center"/>
    </xf>
    <xf numFmtId="0" fontId="65" fillId="0" borderId="74" xfId="0" applyFont="1" applyBorder="1" applyAlignment="1">
      <alignment horizontal="center" vertical="center"/>
    </xf>
    <xf numFmtId="0" fontId="35" fillId="0" borderId="74" xfId="0" applyFont="1" applyBorder="1" applyAlignment="1">
      <alignment horizontal="center" vertical="center" wrapText="1"/>
    </xf>
    <xf numFmtId="0" fontId="35" fillId="0" borderId="243" xfId="0" applyFont="1" applyBorder="1" applyAlignment="1">
      <alignment horizontal="center" vertical="center" wrapText="1"/>
    </xf>
    <xf numFmtId="0" fontId="35" fillId="0" borderId="254" xfId="0" applyFont="1" applyBorder="1" applyAlignment="1">
      <alignment horizontal="center" vertical="center" wrapText="1"/>
    </xf>
    <xf numFmtId="0" fontId="35" fillId="0" borderId="237" xfId="0" applyFont="1" applyBorder="1" applyAlignment="1">
      <alignment horizontal="center" vertical="center" wrapText="1"/>
    </xf>
    <xf numFmtId="0" fontId="35" fillId="0" borderId="18" xfId="0" applyFont="1" applyBorder="1" applyAlignment="1">
      <alignment horizontal="center" vertical="center"/>
    </xf>
    <xf numFmtId="0" fontId="35" fillId="0" borderId="164" xfId="0" applyFont="1" applyBorder="1" applyAlignment="1">
      <alignment horizontal="center" vertical="center" wrapText="1"/>
    </xf>
    <xf numFmtId="0" fontId="35" fillId="0" borderId="1" xfId="0" applyFont="1" applyBorder="1" applyAlignment="1">
      <alignment horizontal="center" vertical="center" wrapText="1"/>
    </xf>
    <xf numFmtId="0" fontId="35" fillId="0" borderId="213" xfId="0" applyFont="1" applyBorder="1" applyAlignment="1">
      <alignment horizontal="center" vertical="center" wrapText="1"/>
    </xf>
    <xf numFmtId="0" fontId="35" fillId="0" borderId="219" xfId="0" applyFont="1" applyBorder="1" applyAlignment="1">
      <alignment horizontal="center" vertical="center" wrapText="1"/>
    </xf>
    <xf numFmtId="0" fontId="35" fillId="0" borderId="220" xfId="0" applyFont="1" applyBorder="1" applyAlignment="1">
      <alignment horizontal="center" vertical="center"/>
    </xf>
    <xf numFmtId="0" fontId="35" fillId="0" borderId="214" xfId="0" applyFont="1" applyBorder="1" applyAlignment="1">
      <alignment horizontal="center" vertical="center" wrapText="1"/>
    </xf>
    <xf numFmtId="0" fontId="35" fillId="0" borderId="220" xfId="0" applyFont="1" applyBorder="1" applyAlignment="1">
      <alignment horizontal="center" vertical="center" wrapText="1"/>
    </xf>
    <xf numFmtId="0" fontId="35" fillId="0" borderId="216" xfId="0" applyFont="1" applyBorder="1" applyAlignment="1">
      <alignment horizontal="center" vertical="center" wrapText="1"/>
    </xf>
    <xf numFmtId="0" fontId="35" fillId="0" borderId="221" xfId="0" applyFont="1" applyBorder="1" applyAlignment="1">
      <alignment horizontal="center" vertical="center" wrapText="1"/>
    </xf>
    <xf numFmtId="0" fontId="35" fillId="0" borderId="165" xfId="0" applyFont="1" applyBorder="1" applyAlignment="1">
      <alignment horizontal="center" vertical="center" wrapText="1"/>
    </xf>
    <xf numFmtId="0" fontId="35" fillId="0" borderId="230" xfId="0" applyFont="1" applyBorder="1" applyAlignment="1">
      <alignment horizontal="center" vertical="center" wrapText="1"/>
    </xf>
    <xf numFmtId="0" fontId="65" fillId="0" borderId="111" xfId="0" applyFont="1" applyBorder="1" applyAlignment="1">
      <alignment horizontal="center" vertical="center"/>
    </xf>
    <xf numFmtId="0" fontId="65" fillId="0" borderId="166" xfId="0" applyFont="1" applyBorder="1" applyAlignment="1">
      <alignment horizontal="center" vertical="center"/>
    </xf>
    <xf numFmtId="0" fontId="65" fillId="0" borderId="231" xfId="0" applyFont="1" applyBorder="1" applyAlignment="1">
      <alignment horizontal="center" vertical="center"/>
    </xf>
    <xf numFmtId="0" fontId="35" fillId="0" borderId="227" xfId="0" applyFont="1" applyBorder="1" applyAlignment="1">
      <alignment horizontal="center" vertical="center" wrapText="1"/>
    </xf>
    <xf numFmtId="0" fontId="65" fillId="0" borderId="228" xfId="0" applyFont="1" applyBorder="1" applyAlignment="1">
      <alignment horizontal="center" vertical="center"/>
    </xf>
    <xf numFmtId="0" fontId="35" fillId="0" borderId="161" xfId="0" applyFont="1" applyBorder="1" applyAlignment="1">
      <alignment horizontal="center" vertical="center"/>
    </xf>
    <xf numFmtId="0" fontId="35" fillId="0" borderId="15" xfId="0" applyFont="1" applyBorder="1" applyAlignment="1">
      <alignment horizontal="center" vertical="center"/>
    </xf>
    <xf numFmtId="0" fontId="81" fillId="0" borderId="238" xfId="0" applyFont="1" applyBorder="1" applyAlignment="1">
      <alignment horizontal="center" vertical="center" wrapText="1"/>
    </xf>
    <xf numFmtId="0" fontId="35" fillId="0" borderId="192" xfId="0" applyFont="1" applyBorder="1" applyAlignment="1">
      <alignment horizontal="center" vertical="center"/>
    </xf>
    <xf numFmtId="0" fontId="35" fillId="0" borderId="192" xfId="0" applyFont="1" applyBorder="1" applyAlignment="1">
      <alignment horizontal="center" vertical="center" wrapText="1"/>
    </xf>
    <xf numFmtId="0" fontId="35" fillId="0" borderId="215" xfId="0" applyFont="1" applyBorder="1" applyAlignment="1">
      <alignment horizontal="center" vertical="center" wrapText="1"/>
    </xf>
    <xf numFmtId="0" fontId="35" fillId="0" borderId="193" xfId="0" applyFont="1" applyBorder="1" applyAlignment="1">
      <alignment horizontal="center" vertical="center" wrapText="1"/>
    </xf>
    <xf numFmtId="0" fontId="35" fillId="0" borderId="234" xfId="0" applyFont="1" applyBorder="1" applyAlignment="1">
      <alignment horizontal="center" vertical="center"/>
    </xf>
    <xf numFmtId="0" fontId="35" fillId="0" borderId="235" xfId="0" applyFont="1" applyBorder="1" applyAlignment="1">
      <alignment horizontal="center" vertical="center"/>
    </xf>
    <xf numFmtId="0" fontId="35" fillId="0" borderId="218" xfId="0" applyFont="1" applyBorder="1" applyAlignment="1">
      <alignment horizontal="center" vertical="center"/>
    </xf>
    <xf numFmtId="0" fontId="35" fillId="0" borderId="157" xfId="0" applyFont="1" applyBorder="1" applyAlignment="1">
      <alignment horizontal="center" vertical="center" wrapText="1"/>
    </xf>
    <xf numFmtId="0" fontId="35" fillId="0" borderId="200" xfId="0" applyFont="1" applyBorder="1" applyAlignment="1">
      <alignment horizontal="center" vertical="center" wrapText="1"/>
    </xf>
    <xf numFmtId="0" fontId="35" fillId="0" borderId="167" xfId="0" applyFont="1" applyBorder="1" applyAlignment="1">
      <alignment horizontal="center" vertical="center" wrapText="1"/>
    </xf>
    <xf numFmtId="0" fontId="35" fillId="0" borderId="232" xfId="0" applyFont="1" applyBorder="1" applyAlignment="1">
      <alignment horizontal="center" vertical="center" wrapText="1"/>
    </xf>
    <xf numFmtId="0" fontId="35" fillId="0" borderId="65" xfId="0" applyFont="1" applyBorder="1" applyAlignment="1">
      <alignment horizontal="center" vertical="center" wrapText="1"/>
    </xf>
    <xf numFmtId="0" fontId="35" fillId="0" borderId="210" xfId="0" applyFont="1" applyBorder="1" applyAlignment="1">
      <alignment horizontal="center" vertical="center" wrapText="1"/>
    </xf>
    <xf numFmtId="0" fontId="35" fillId="0" borderId="211" xfId="0" applyFont="1" applyBorder="1" applyAlignment="1">
      <alignment horizontal="center" vertical="center"/>
    </xf>
    <xf numFmtId="0" fontId="35" fillId="0" borderId="211" xfId="0" applyFont="1" applyBorder="1" applyAlignment="1">
      <alignment horizontal="center" vertical="center" wrapText="1"/>
    </xf>
    <xf numFmtId="0" fontId="35" fillId="0" borderId="159" xfId="0" applyFont="1" applyBorder="1" applyAlignment="1">
      <alignment horizontal="center" vertical="center" wrapText="1"/>
    </xf>
    <xf numFmtId="0" fontId="35" fillId="0" borderId="212" xfId="0" applyFont="1" applyBorder="1" applyAlignment="1">
      <alignment horizontal="center" vertical="center" wrapText="1"/>
    </xf>
    <xf numFmtId="0" fontId="35" fillId="59" borderId="29" xfId="0" applyFont="1" applyFill="1" applyBorder="1" applyAlignment="1">
      <alignment horizontal="center" vertical="center"/>
    </xf>
    <xf numFmtId="0" fontId="35" fillId="0" borderId="56" xfId="0" applyFont="1" applyBorder="1" applyAlignment="1">
      <alignment horizontal="center" vertical="center" wrapText="1"/>
    </xf>
    <xf numFmtId="0" fontId="35" fillId="0" borderId="44" xfId="0" applyFont="1" applyBorder="1" applyAlignment="1">
      <alignment horizontal="center" vertical="center" wrapText="1"/>
    </xf>
    <xf numFmtId="0" fontId="35" fillId="0" borderId="52" xfId="0" applyFont="1" applyBorder="1" applyAlignment="1">
      <alignment horizontal="center" vertical="center" wrapText="1"/>
    </xf>
    <xf numFmtId="0" fontId="35" fillId="0" borderId="57" xfId="0" applyFont="1" applyBorder="1" applyAlignment="1">
      <alignment horizontal="center" vertical="center" wrapText="1"/>
    </xf>
    <xf numFmtId="0" fontId="35" fillId="0" borderId="45" xfId="0" applyFont="1" applyBorder="1" applyAlignment="1">
      <alignment horizontal="center" vertical="center" wrapText="1"/>
    </xf>
    <xf numFmtId="0" fontId="35" fillId="0" borderId="49" xfId="0" applyFont="1" applyBorder="1" applyAlignment="1">
      <alignment horizontal="center" vertical="center" wrapText="1"/>
    </xf>
    <xf numFmtId="0" fontId="65" fillId="0" borderId="58" xfId="0" applyFont="1" applyBorder="1" applyAlignment="1">
      <alignment horizontal="center" vertical="center" wrapText="1"/>
    </xf>
    <xf numFmtId="0" fontId="65" fillId="0" borderId="46" xfId="0" applyFont="1" applyBorder="1" applyAlignment="1">
      <alignment horizontal="center" vertical="center" wrapText="1"/>
    </xf>
    <xf numFmtId="0" fontId="65" fillId="0" borderId="50" xfId="0" applyFont="1" applyBorder="1" applyAlignment="1">
      <alignment horizontal="center" vertical="center" wrapText="1"/>
    </xf>
    <xf numFmtId="0" fontId="65" fillId="0" borderId="144" xfId="0" applyFont="1" applyBorder="1" applyAlignment="1">
      <alignment horizontal="center" vertical="center" wrapText="1"/>
    </xf>
    <xf numFmtId="0" fontId="65" fillId="0" borderId="146" xfId="0" applyFont="1" applyBorder="1" applyAlignment="1">
      <alignment horizontal="center" vertical="center" wrapText="1"/>
    </xf>
    <xf numFmtId="0" fontId="35" fillId="0" borderId="118" xfId="0" applyFont="1" applyBorder="1" applyAlignment="1">
      <alignment horizontal="center" vertical="center" wrapText="1"/>
    </xf>
    <xf numFmtId="0" fontId="35" fillId="0" borderId="121" xfId="0" applyFont="1" applyBorder="1" applyAlignment="1">
      <alignment horizontal="center" vertical="center" wrapText="1"/>
    </xf>
    <xf numFmtId="0" fontId="35" fillId="0" borderId="123" xfId="0" applyFont="1" applyBorder="1" applyAlignment="1">
      <alignment horizontal="center" vertical="center" wrapText="1"/>
    </xf>
    <xf numFmtId="0" fontId="35" fillId="0" borderId="119" xfId="0" applyFont="1" applyBorder="1" applyAlignment="1">
      <alignment horizontal="center" vertical="center" wrapText="1"/>
    </xf>
    <xf numFmtId="0" fontId="35" fillId="0" borderId="124" xfId="0" applyFont="1" applyBorder="1" applyAlignment="1">
      <alignment horizontal="center" vertical="center" wrapText="1"/>
    </xf>
    <xf numFmtId="0" fontId="35" fillId="0" borderId="8" xfId="0" applyFont="1" applyBorder="1" applyAlignment="1">
      <alignment horizontal="center" vertical="center" wrapText="1"/>
    </xf>
    <xf numFmtId="0" fontId="35" fillId="0" borderId="42" xfId="0" applyFont="1" applyBorder="1" applyAlignment="1">
      <alignment horizontal="center" vertical="center" wrapText="1"/>
    </xf>
    <xf numFmtId="0" fontId="35" fillId="0" borderId="46" xfId="0" applyFont="1" applyBorder="1" applyAlignment="1">
      <alignment horizontal="center" vertical="center" wrapText="1"/>
    </xf>
    <xf numFmtId="0" fontId="35" fillId="0" borderId="54" xfId="0" applyFont="1" applyBorder="1" applyAlignment="1">
      <alignment horizontal="center" vertical="center" wrapText="1"/>
    </xf>
    <xf numFmtId="0" fontId="35" fillId="0" borderId="228" xfId="0" applyFont="1" applyBorder="1" applyAlignment="1">
      <alignment horizontal="center" vertical="center" wrapText="1"/>
    </xf>
    <xf numFmtId="0" fontId="35" fillId="0" borderId="224" xfId="0" applyFont="1" applyBorder="1" applyAlignment="1">
      <alignment horizontal="center" vertical="center" wrapText="1"/>
    </xf>
    <xf numFmtId="0" fontId="35" fillId="0" borderId="226" xfId="0" applyFont="1" applyBorder="1" applyAlignment="1">
      <alignment horizontal="center" vertical="center" wrapText="1"/>
    </xf>
    <xf numFmtId="0" fontId="35" fillId="0" borderId="229" xfId="0" applyFont="1" applyBorder="1" applyAlignment="1">
      <alignment horizontal="center" vertical="center" wrapText="1"/>
    </xf>
    <xf numFmtId="0" fontId="35" fillId="0" borderId="12" xfId="0" applyFont="1" applyBorder="1" applyAlignment="1">
      <alignment horizontal="center" vertical="center" wrapText="1"/>
    </xf>
    <xf numFmtId="0" fontId="35" fillId="0" borderId="40" xfId="0" applyFont="1" applyBorder="1" applyAlignment="1">
      <alignment horizontal="center" vertical="center" wrapText="1"/>
    </xf>
    <xf numFmtId="0" fontId="35" fillId="0" borderId="215" xfId="0" applyFont="1" applyBorder="1" applyAlignment="1">
      <alignment horizontal="center" vertical="center"/>
    </xf>
    <xf numFmtId="0" fontId="35" fillId="0" borderId="164" xfId="0" applyFont="1" applyBorder="1" applyAlignment="1">
      <alignment horizontal="center" vertical="center"/>
    </xf>
    <xf numFmtId="0" fontId="35" fillId="0" borderId="41" xfId="0" applyFont="1" applyBorder="1" applyAlignment="1">
      <alignment horizontal="center" vertical="center" wrapText="1"/>
    </xf>
    <xf numFmtId="0" fontId="35" fillId="0" borderId="53" xfId="0" applyFont="1" applyBorder="1" applyAlignment="1">
      <alignment horizontal="center" vertical="center" wrapText="1"/>
    </xf>
    <xf numFmtId="0" fontId="65" fillId="0" borderId="42" xfId="0" applyFont="1" applyBorder="1" applyAlignment="1">
      <alignment horizontal="center" vertical="center" wrapText="1"/>
    </xf>
    <xf numFmtId="0" fontId="35" fillId="0" borderId="48" xfId="0" applyFont="1" applyBorder="1" applyAlignment="1">
      <alignment horizontal="center" vertical="center" wrapText="1"/>
    </xf>
    <xf numFmtId="0" fontId="11" fillId="12" borderId="2" xfId="0" applyFont="1" applyFill="1" applyBorder="1" applyAlignment="1">
      <alignment horizontal="center" vertical="center"/>
    </xf>
    <xf numFmtId="0" fontId="11" fillId="12" borderId="12" xfId="0" applyFont="1" applyFill="1" applyBorder="1" applyAlignment="1">
      <alignment horizontal="center" vertical="center"/>
    </xf>
    <xf numFmtId="0" fontId="20" fillId="17" borderId="21" xfId="0" applyFont="1" applyFill="1" applyBorder="1" applyAlignment="1">
      <alignment horizontal="center" vertical="center" wrapText="1"/>
    </xf>
    <xf numFmtId="0" fontId="35" fillId="0" borderId="163" xfId="0" applyFont="1" applyBorder="1" applyAlignment="1">
      <alignment horizontal="center" vertical="center" wrapText="1"/>
    </xf>
    <xf numFmtId="0" fontId="81" fillId="0" borderId="163" xfId="0" applyFont="1" applyBorder="1" applyAlignment="1">
      <alignment horizontal="center" vertical="center" wrapText="1"/>
    </xf>
    <xf numFmtId="0" fontId="32" fillId="12" borderId="2" xfId="0" applyFont="1" applyFill="1" applyBorder="1" applyAlignment="1">
      <alignment horizontal="center" vertical="center" wrapText="1"/>
    </xf>
    <xf numFmtId="0" fontId="35" fillId="0" borderId="194" xfId="0" applyFont="1" applyBorder="1" applyAlignment="1">
      <alignment horizontal="center" vertical="center" wrapText="1"/>
    </xf>
    <xf numFmtId="9" fontId="9" fillId="0" borderId="37" xfId="2" applyFont="1" applyFill="1" applyBorder="1" applyAlignment="1">
      <alignment horizontal="center" vertical="center"/>
    </xf>
    <xf numFmtId="0" fontId="9" fillId="0" borderId="37" xfId="0" applyFont="1" applyBorder="1" applyAlignment="1">
      <alignment horizontal="center" vertical="center"/>
    </xf>
    <xf numFmtId="0" fontId="37" fillId="12" borderId="37" xfId="0" applyFont="1" applyFill="1" applyBorder="1" applyAlignment="1">
      <alignment horizontal="center" vertical="center"/>
    </xf>
    <xf numFmtId="0" fontId="0" fillId="0" borderId="0" xfId="0" applyAlignment="1">
      <alignment horizontal="center"/>
    </xf>
  </cellXfs>
  <cellStyles count="56">
    <cellStyle name="20% - Accent1" xfId="29" builtinId="30" customBuiltin="1"/>
    <cellStyle name="20% - Accent2" xfId="32" builtinId="34" customBuiltin="1"/>
    <cellStyle name="20% - Accent3" xfId="35" builtinId="38" customBuiltin="1"/>
    <cellStyle name="20% - Accent4" xfId="38" builtinId="42" customBuiltin="1"/>
    <cellStyle name="20% - Accent5" xfId="41" builtinId="46" customBuiltin="1"/>
    <cellStyle name="20% - Accent6" xfId="44" builtinId="50" customBuiltin="1"/>
    <cellStyle name="40% - Accent1" xfId="30" builtinId="31" customBuiltin="1"/>
    <cellStyle name="40% - Accent2" xfId="33" builtinId="35" customBuiltin="1"/>
    <cellStyle name="40% - Accent3" xfId="36" builtinId="39" customBuiltin="1"/>
    <cellStyle name="40% - Accent4" xfId="39" builtinId="43" customBuiltin="1"/>
    <cellStyle name="40% - Accent5" xfId="42" builtinId="47" customBuiltin="1"/>
    <cellStyle name="40% - Accent6" xfId="45" builtinId="51" customBuiltin="1"/>
    <cellStyle name="60% - Accent1 2" xfId="48" xr:uid="{742F182D-DE19-4ABD-8125-542911AC2871}"/>
    <cellStyle name="60% - Accent2 2" xfId="49" xr:uid="{C203D7A7-4D1E-4E4D-9A55-425F304335D3}"/>
    <cellStyle name="60% - Accent3 2" xfId="50" xr:uid="{D575A5F1-76FC-4DEE-A89E-DFDABCBF86AA}"/>
    <cellStyle name="60% - Accent4 2" xfId="51" xr:uid="{D57D9030-641B-49DF-B44E-F0A7AC7C8BB7}"/>
    <cellStyle name="60% - Accent5 2" xfId="52" xr:uid="{EA6BFE8E-04CA-4DDE-A801-C5177F36DCFD}"/>
    <cellStyle name="60% - Accent6 2" xfId="53" xr:uid="{B263CC10-573D-4AC3-9866-0BC54A3DA634}"/>
    <cellStyle name="Accent1" xfId="28" builtinId="29" customBuiltin="1"/>
    <cellStyle name="Accent2" xfId="31" builtinId="33" customBuiltin="1"/>
    <cellStyle name="Accent3" xfId="34" builtinId="37" customBuiltin="1"/>
    <cellStyle name="Accent4" xfId="37" builtinId="41" customBuiltin="1"/>
    <cellStyle name="Accent5" xfId="40" builtinId="45" customBuiltin="1"/>
    <cellStyle name="Accent6" xfId="43" builtinId="49" customBuiltin="1"/>
    <cellStyle name="Bad" xfId="18" builtinId="27" customBuiltin="1"/>
    <cellStyle name="Calculation" xfId="21" builtinId="22" customBuiltin="1"/>
    <cellStyle name="Check Cell" xfId="23" builtinId="23" customBuiltin="1"/>
    <cellStyle name="Comma" xfId="6" builtinId="3"/>
    <cellStyle name="Explanatory Text" xfId="26" builtinId="53" customBuiltin="1"/>
    <cellStyle name="Good" xfId="17" builtinId="26" customBuiltin="1"/>
    <cellStyle name="Heading 1" xfId="13" builtinId="16" customBuiltin="1"/>
    <cellStyle name="Heading 2" xfId="14" builtinId="17" customBuiltin="1"/>
    <cellStyle name="Heading 3" xfId="15" builtinId="18" customBuiltin="1"/>
    <cellStyle name="Heading 4" xfId="16" builtinId="19" customBuiltin="1"/>
    <cellStyle name="Hyperlink" xfId="5" builtinId="8"/>
    <cellStyle name="Hyperlink 2" xfId="10" xr:uid="{10C1E3C0-F46B-4E25-BD9A-EE5D62F88FF2}"/>
    <cellStyle name="Input" xfId="19" builtinId="20" customBuiltin="1"/>
    <cellStyle name="Linked Cell" xfId="22" builtinId="24" customBuiltin="1"/>
    <cellStyle name="Neutral 2" xfId="47" xr:uid="{65990A78-3418-4385-8A90-6596C12444EC}"/>
    <cellStyle name="Normal" xfId="0" builtinId="0"/>
    <cellStyle name="Normal 2" xfId="3" xr:uid="{E38C2638-0821-4BB2-9C33-A89D3950ADA6}"/>
    <cellStyle name="Normal 2 2" xfId="4" xr:uid="{7604919E-E68F-4366-A693-6A7B8B8DA661}"/>
    <cellStyle name="Normal 2 3" xfId="9" xr:uid="{8A1E39CD-7ABA-4D79-A464-67010D1209C1}"/>
    <cellStyle name="Normal 2 4" xfId="55" xr:uid="{AE4B3509-A26F-46BA-8AEA-0889CC1E7DEC}"/>
    <cellStyle name="Normal 3" xfId="7" xr:uid="{1C10DAE4-4F9C-4E19-81E4-5574511A6741}"/>
    <cellStyle name="Normal 4" xfId="11" xr:uid="{43272557-B37F-4996-BC18-AA3EDEAFA379}"/>
    <cellStyle name="Normal 5" xfId="12" xr:uid="{642BE191-BE2F-4847-8420-1C59B95E270E}"/>
    <cellStyle name="Normal 6" xfId="54" xr:uid="{40F62795-0E60-4B52-B70B-B046DFB737FF}"/>
    <cellStyle name="Normal_Prototype_Scorecard-LgOffice-2008-03-13" xfId="1" xr:uid="{F839F8A1-86E5-4008-9801-0F032E8A3317}"/>
    <cellStyle name="Note" xfId="25" builtinId="10" customBuiltin="1"/>
    <cellStyle name="Output" xfId="20" builtinId="21" customBuiltin="1"/>
    <cellStyle name="Percent" xfId="2" builtinId="5"/>
    <cellStyle name="Percent 2" xfId="8" xr:uid="{CB789C3E-741F-4464-8065-385A956411E6}"/>
    <cellStyle name="Title 2" xfId="46" xr:uid="{3F21AD8F-936B-4DFB-B4CB-549B9F2D7A8B}"/>
    <cellStyle name="Total" xfId="27" builtinId="25" customBuiltin="1"/>
    <cellStyle name="Warning Text" xfId="24" builtinId="11" customBuiltin="1"/>
  </cellStyles>
  <dxfs count="7">
    <dxf>
      <font>
        <b/>
        <i val="0"/>
      </font>
      <fill>
        <patternFill>
          <bgColor theme="0" tint="-0.14996795556505021"/>
        </patternFill>
      </fill>
      <border>
        <left style="thin">
          <color auto="1"/>
        </left>
        <right style="thin">
          <color auto="1"/>
        </right>
        <top style="thin">
          <color auto="1"/>
        </top>
        <bottom style="thin">
          <color auto="1"/>
        </bottom>
        <vertical/>
        <horizontal style="thin">
          <color auto="1"/>
        </horizontal>
      </border>
    </dxf>
    <dxf>
      <font>
        <b/>
        <i val="0"/>
      </font>
      <fill>
        <patternFill>
          <bgColor theme="0" tint="-0.14996795556505021"/>
        </patternFill>
      </fill>
      <border>
        <left style="thin">
          <color auto="1"/>
        </left>
        <right style="thin">
          <color auto="1"/>
        </right>
        <top style="thin">
          <color auto="1"/>
        </top>
        <bottom style="thin">
          <color auto="1"/>
        </bottom>
        <vertical style="thin">
          <color auto="1"/>
        </vertical>
        <horizontal style="thin">
          <color auto="1"/>
        </horizontal>
      </border>
    </dxf>
    <dxf>
      <font>
        <b/>
        <i val="0"/>
      </font>
    </dxf>
    <dxf>
      <font>
        <b/>
        <i val="0"/>
      </font>
    </dxf>
    <dxf>
      <font>
        <b/>
        <i val="0"/>
      </font>
      <border diagonalDown="1">
        <left style="thin">
          <color auto="1"/>
        </left>
        <right style="thin">
          <color auto="1"/>
        </right>
        <top style="thin">
          <color auto="1"/>
        </top>
        <bottom style="thin">
          <color auto="1"/>
        </bottom>
        <diagonal style="thin">
          <color auto="1"/>
        </diagonal>
        <vertical style="thin">
          <color auto="1"/>
        </vertical>
        <horizontal style="thin">
          <color auto="1"/>
        </horizontal>
      </border>
    </dxf>
    <dxf>
      <font>
        <b/>
        <i val="0"/>
      </font>
      <fill>
        <patternFill>
          <bgColor theme="0" tint="-0.14996795556505021"/>
        </patternFill>
      </fill>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border>
    </dxf>
  </dxfs>
  <tableStyles count="1" defaultTableStyle="TableStyleMedium2" defaultPivotStyle="PivotStyleLight16">
    <tableStyle name="PivotTable Style_MFA1" table="0" count="7" xr9:uid="{14E84246-083A-4927-8273-A88944943105}">
      <tableStyleElement type="wholeTable" dxfId="6"/>
      <tableStyleElement type="headerRow" dxfId="5"/>
      <tableStyleElement type="totalRow" dxfId="4"/>
      <tableStyleElement type="firstColumn" dxfId="3"/>
      <tableStyleElement type="lastColumn" dxfId="2"/>
      <tableStyleElement type="pageFieldLabels" dxfId="1"/>
      <tableStyleElement type="pageFieldValues" dxfId="0"/>
    </tableStyle>
  </tableStyles>
  <colors>
    <mruColors>
      <color rgb="FFF1EAF2"/>
      <color rgb="FFDFD1E1"/>
      <color rgb="FFEFE8F0"/>
      <color rgb="FFE3D7E5"/>
      <color rgb="FFCCCCFF"/>
      <color rgb="FF002F8E"/>
      <color rgb="FF8238BA"/>
      <color rgb="FF800000"/>
      <color rgb="FF0000CC"/>
      <color rgb="FFFF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eetMetadata" Target="metadata.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PNNL</a:t>
            </a:r>
            <a:r>
              <a:rPr lang="en-US" sz="1050" b="1"/>
              <a:t>:</a:t>
            </a:r>
            <a:r>
              <a:rPr lang="en-US" sz="1050"/>
              <a:t> </a:t>
            </a:r>
            <a:r>
              <a:rPr lang="en-US" sz="1050" b="0" i="0" u="none" strike="noStrike" kern="1200" spc="0" baseline="0">
                <a:solidFill>
                  <a:sysClr val="windowText" lastClr="000000"/>
                </a:solidFill>
              </a:rPr>
              <a:t>Occpancy Schedule- Small office</a:t>
            </a:r>
            <a:endParaRPr lang="en-US" sz="1050"/>
          </a:p>
        </c:rich>
      </c:tx>
      <c:layout>
        <c:manualLayout>
          <c:xMode val="edge"/>
          <c:yMode val="edge"/>
          <c:x val="0.19171028919591523"/>
          <c:y val="2.484122156218031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Occupnacy!$B$68</c:f>
              <c:strCache>
                <c:ptCount val="1"/>
                <c:pt idx="0">
                  <c:v>PNNL (Core+ 3 Perimeter)</c:v>
                </c:pt>
              </c:strCache>
            </c:strRef>
          </c:tx>
          <c:spPr>
            <a:ln w="28575" cap="rnd">
              <a:solidFill>
                <a:schemeClr val="accent1"/>
              </a:solidFill>
              <a:round/>
            </a:ln>
            <a:effectLst/>
          </c:spPr>
          <c:marker>
            <c:symbol val="none"/>
          </c:marker>
          <c:cat>
            <c:numRef>
              <c:f>Occupnacy!$A$69:$A$92</c:f>
              <c:numCache>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Cache>
            </c:numRef>
          </c:cat>
          <c:val>
            <c:numRef>
              <c:f>Occupnacy!$B$69:$B$92</c:f>
              <c:numCache>
                <c:formatCode>General</c:formatCode>
                <c:ptCount val="24"/>
                <c:pt idx="0">
                  <c:v>0</c:v>
                </c:pt>
                <c:pt idx="1">
                  <c:v>0</c:v>
                </c:pt>
                <c:pt idx="2">
                  <c:v>0</c:v>
                </c:pt>
                <c:pt idx="3">
                  <c:v>0</c:v>
                </c:pt>
                <c:pt idx="4">
                  <c:v>0</c:v>
                </c:pt>
                <c:pt idx="5">
                  <c:v>0</c:v>
                </c:pt>
                <c:pt idx="6">
                  <c:v>0.11</c:v>
                </c:pt>
                <c:pt idx="7">
                  <c:v>0.21</c:v>
                </c:pt>
                <c:pt idx="8">
                  <c:v>1</c:v>
                </c:pt>
                <c:pt idx="9">
                  <c:v>1</c:v>
                </c:pt>
                <c:pt idx="10">
                  <c:v>1</c:v>
                </c:pt>
                <c:pt idx="11">
                  <c:v>1</c:v>
                </c:pt>
                <c:pt idx="12">
                  <c:v>1</c:v>
                </c:pt>
                <c:pt idx="13">
                  <c:v>0.61</c:v>
                </c:pt>
                <c:pt idx="14">
                  <c:v>1</c:v>
                </c:pt>
                <c:pt idx="15">
                  <c:v>1</c:v>
                </c:pt>
                <c:pt idx="16">
                  <c:v>1</c:v>
                </c:pt>
                <c:pt idx="17">
                  <c:v>1</c:v>
                </c:pt>
                <c:pt idx="18">
                  <c:v>0.32</c:v>
                </c:pt>
                <c:pt idx="19">
                  <c:v>0.11</c:v>
                </c:pt>
                <c:pt idx="20">
                  <c:v>0.11</c:v>
                </c:pt>
                <c:pt idx="21">
                  <c:v>0.11</c:v>
                </c:pt>
                <c:pt idx="22">
                  <c:v>0.05</c:v>
                </c:pt>
                <c:pt idx="23">
                  <c:v>0</c:v>
                </c:pt>
              </c:numCache>
            </c:numRef>
          </c:val>
          <c:smooth val="0"/>
          <c:extLst>
            <c:ext xmlns:c16="http://schemas.microsoft.com/office/drawing/2014/chart" uri="{C3380CC4-5D6E-409C-BE32-E72D297353CC}">
              <c16:uniqueId val="{00000000-938C-4DAC-9E90-9F0246FEFFA8}"/>
            </c:ext>
          </c:extLst>
        </c:ser>
        <c:ser>
          <c:idx val="1"/>
          <c:order val="1"/>
          <c:tx>
            <c:strRef>
              <c:f>Occupnacy!$C$68</c:f>
              <c:strCache>
                <c:ptCount val="1"/>
                <c:pt idx="0">
                  <c:v>PNNL( 1 Perimeter)</c:v>
                </c:pt>
              </c:strCache>
            </c:strRef>
          </c:tx>
          <c:spPr>
            <a:ln w="28575" cap="rnd">
              <a:solidFill>
                <a:schemeClr val="accent2"/>
              </a:solidFill>
              <a:prstDash val="dash"/>
              <a:round/>
            </a:ln>
            <a:effectLst/>
          </c:spPr>
          <c:marker>
            <c:symbol val="none"/>
          </c:marker>
          <c:cat>
            <c:numRef>
              <c:f>Occupnacy!$A$69:$A$92</c:f>
              <c:numCache>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Cache>
            </c:numRef>
          </c:cat>
          <c:val>
            <c:numRef>
              <c:f>Occupnacy!$C$69:$C$92</c:f>
              <c:numCache>
                <c:formatCode>General</c:formatCode>
                <c:ptCount val="24"/>
                <c:pt idx="0">
                  <c:v>0</c:v>
                </c:pt>
                <c:pt idx="1">
                  <c:v>0</c:v>
                </c:pt>
                <c:pt idx="2">
                  <c:v>0</c:v>
                </c:pt>
                <c:pt idx="3">
                  <c:v>0</c:v>
                </c:pt>
                <c:pt idx="4">
                  <c:v>0</c:v>
                </c:pt>
                <c:pt idx="5">
                  <c:v>0</c:v>
                </c:pt>
                <c:pt idx="6">
                  <c:v>0.11</c:v>
                </c:pt>
                <c:pt idx="7">
                  <c:v>0.21</c:v>
                </c:pt>
                <c:pt idx="8">
                  <c:v>1</c:v>
                </c:pt>
                <c:pt idx="9">
                  <c:v>1</c:v>
                </c:pt>
                <c:pt idx="10">
                  <c:v>0</c:v>
                </c:pt>
                <c:pt idx="11">
                  <c:v>1</c:v>
                </c:pt>
                <c:pt idx="12">
                  <c:v>0</c:v>
                </c:pt>
                <c:pt idx="13">
                  <c:v>1</c:v>
                </c:pt>
                <c:pt idx="14">
                  <c:v>0</c:v>
                </c:pt>
                <c:pt idx="15">
                  <c:v>1</c:v>
                </c:pt>
                <c:pt idx="16">
                  <c:v>1</c:v>
                </c:pt>
                <c:pt idx="17">
                  <c:v>0.32</c:v>
                </c:pt>
                <c:pt idx="18">
                  <c:v>0.11</c:v>
                </c:pt>
                <c:pt idx="19">
                  <c:v>0.11</c:v>
                </c:pt>
                <c:pt idx="20">
                  <c:v>0.11</c:v>
                </c:pt>
                <c:pt idx="21">
                  <c:v>0.11</c:v>
                </c:pt>
                <c:pt idx="22">
                  <c:v>0.05</c:v>
                </c:pt>
                <c:pt idx="23">
                  <c:v>0</c:v>
                </c:pt>
              </c:numCache>
            </c:numRef>
          </c:val>
          <c:smooth val="0"/>
          <c:extLst>
            <c:ext xmlns:c16="http://schemas.microsoft.com/office/drawing/2014/chart" uri="{C3380CC4-5D6E-409C-BE32-E72D297353CC}">
              <c16:uniqueId val="{00000001-938C-4DAC-9E90-9F0246FEFFA8}"/>
            </c:ext>
          </c:extLst>
        </c:ser>
        <c:dLbls>
          <c:showLegendKey val="0"/>
          <c:showVal val="0"/>
          <c:showCatName val="0"/>
          <c:showSerName val="0"/>
          <c:showPercent val="0"/>
          <c:showBubbleSize val="0"/>
        </c:dLbls>
        <c:smooth val="0"/>
        <c:axId val="1948449903"/>
        <c:axId val="1948435023"/>
      </c:lineChart>
      <c:catAx>
        <c:axId val="19484499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8435023"/>
        <c:crosses val="autoZero"/>
        <c:auto val="1"/>
        <c:lblAlgn val="ctr"/>
        <c:lblOffset val="100"/>
        <c:noMultiLvlLbl val="0"/>
      </c:catAx>
      <c:valAx>
        <c:axId val="1948435023"/>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844990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Schedules!$C$13</c:f>
          <c:strCache>
            <c:ptCount val="1"/>
            <c:pt idx="0">
              <c:v>HVACAvail</c:v>
            </c:pt>
          </c:strCache>
        </c:strRef>
      </c:tx>
      <c:layout>
        <c:manualLayout>
          <c:xMode val="edge"/>
          <c:yMode val="edge"/>
          <c:x val="0.4052157003101885"/>
          <c:y val="4.6886614901292679E-2"/>
        </c:manualLayout>
      </c:layout>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Schedules!$E$13</c:f>
              <c:strCache>
                <c:ptCount val="1"/>
                <c:pt idx="0">
                  <c:v>Weekday</c:v>
                </c:pt>
              </c:strCache>
            </c:strRef>
          </c:tx>
          <c:spPr>
            <a:ln w="28575" cap="rnd">
              <a:solidFill>
                <a:schemeClr val="accent1"/>
              </a:solidFill>
              <a:round/>
            </a:ln>
            <a:effectLst/>
          </c:spPr>
          <c:marker>
            <c:symbol val="none"/>
          </c:marker>
          <c:val>
            <c:numRef>
              <c:f>Schedules!$F$13:$AC$13</c:f>
              <c:numCache>
                <c:formatCode>0.00</c:formatCode>
                <c:ptCount val="24"/>
                <c:pt idx="0">
                  <c:v>1</c:v>
                </c:pt>
                <c:pt idx="1">
                  <c:v>0</c:v>
                </c:pt>
                <c:pt idx="2">
                  <c:v>0</c:v>
                </c:pt>
                <c:pt idx="3">
                  <c:v>0</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897E-40A6-ABDA-32B64FD7CDBB}"/>
            </c:ext>
          </c:extLst>
        </c:ser>
        <c:ser>
          <c:idx val="1"/>
          <c:order val="1"/>
          <c:tx>
            <c:strRef>
              <c:f>Schedules!$E$14</c:f>
              <c:strCache>
                <c:ptCount val="1"/>
                <c:pt idx="0">
                  <c:v>Saturday</c:v>
                </c:pt>
              </c:strCache>
            </c:strRef>
          </c:tx>
          <c:spPr>
            <a:ln w="28575" cap="rnd">
              <a:solidFill>
                <a:schemeClr val="accent2"/>
              </a:solidFill>
              <a:round/>
            </a:ln>
            <a:effectLst/>
          </c:spPr>
          <c:marker>
            <c:symbol val="none"/>
          </c:marker>
          <c:val>
            <c:numRef>
              <c:f>Schedules!$F$14:$AC$14</c:f>
              <c:numCache>
                <c:formatCode>0.00</c:formatCode>
                <c:ptCount val="24"/>
                <c:pt idx="0">
                  <c:v>1</c:v>
                </c:pt>
                <c:pt idx="1">
                  <c:v>0</c:v>
                </c:pt>
                <c:pt idx="2">
                  <c:v>0</c:v>
                </c:pt>
                <c:pt idx="3">
                  <c:v>0</c:v>
                </c:pt>
                <c:pt idx="4">
                  <c:v>0</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1-897E-40A6-ABDA-32B64FD7CDBB}"/>
            </c:ext>
          </c:extLst>
        </c:ser>
        <c:ser>
          <c:idx val="2"/>
          <c:order val="2"/>
          <c:tx>
            <c:strRef>
              <c:f>Schedules!$E$15</c:f>
              <c:strCache>
                <c:ptCount val="1"/>
                <c:pt idx="0">
                  <c:v>Sunday</c:v>
                </c:pt>
              </c:strCache>
            </c:strRef>
          </c:tx>
          <c:spPr>
            <a:ln w="28575" cap="rnd">
              <a:solidFill>
                <a:schemeClr val="accent3"/>
              </a:solidFill>
              <a:round/>
            </a:ln>
            <a:effectLst/>
          </c:spPr>
          <c:marker>
            <c:symbol val="none"/>
          </c:marker>
          <c:val>
            <c:numRef>
              <c:f>Schedules!$F$15:$AC$15</c:f>
              <c:numCache>
                <c:formatCode>0.00</c:formatCode>
                <c:ptCount val="24"/>
                <c:pt idx="0">
                  <c:v>1</c:v>
                </c:pt>
                <c:pt idx="1">
                  <c:v>0</c:v>
                </c:pt>
                <c:pt idx="2">
                  <c:v>0</c:v>
                </c:pt>
                <c:pt idx="3">
                  <c:v>0</c:v>
                </c:pt>
                <c:pt idx="4">
                  <c:v>0</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2-897E-40A6-ABDA-32B64FD7CDBB}"/>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70147921451656803"/>
          <c:y val="4.561630707102851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Schedules!$C$16</c:f>
          <c:strCache>
            <c:ptCount val="1"/>
            <c:pt idx="0">
              <c:v>ServiceHotWater</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Schedules!$E$16</c:f>
              <c:strCache>
                <c:ptCount val="1"/>
                <c:pt idx="0">
                  <c:v>Weekday</c:v>
                </c:pt>
              </c:strCache>
            </c:strRef>
          </c:tx>
          <c:spPr>
            <a:ln w="28575" cap="rnd">
              <a:solidFill>
                <a:schemeClr val="accent1"/>
              </a:solidFill>
              <a:round/>
            </a:ln>
            <a:effectLst/>
          </c:spPr>
          <c:marker>
            <c:symbol val="none"/>
          </c:marker>
          <c:val>
            <c:numRef>
              <c:f>Schedules!$F$16:$AC$16</c:f>
              <c:numCache>
                <c:formatCode>0.00</c:formatCode>
                <c:ptCount val="24"/>
                <c:pt idx="0">
                  <c:v>0.2</c:v>
                </c:pt>
                <c:pt idx="1">
                  <c:v>0</c:v>
                </c:pt>
                <c:pt idx="2">
                  <c:v>0</c:v>
                </c:pt>
                <c:pt idx="3">
                  <c:v>0</c:v>
                </c:pt>
                <c:pt idx="4">
                  <c:v>0</c:v>
                </c:pt>
                <c:pt idx="5">
                  <c:v>0.6</c:v>
                </c:pt>
                <c:pt idx="6">
                  <c:v>0.6</c:v>
                </c:pt>
                <c:pt idx="7">
                  <c:v>0.6</c:v>
                </c:pt>
                <c:pt idx="8">
                  <c:v>0.55000000000000004</c:v>
                </c:pt>
                <c:pt idx="9">
                  <c:v>0.45</c:v>
                </c:pt>
                <c:pt idx="10">
                  <c:v>0.4</c:v>
                </c:pt>
                <c:pt idx="11">
                  <c:v>0.45</c:v>
                </c:pt>
                <c:pt idx="12">
                  <c:v>0.4</c:v>
                </c:pt>
                <c:pt idx="13">
                  <c:v>0.35</c:v>
                </c:pt>
                <c:pt idx="14">
                  <c:v>0.3</c:v>
                </c:pt>
                <c:pt idx="15">
                  <c:v>0.3</c:v>
                </c:pt>
                <c:pt idx="16">
                  <c:v>0.3</c:v>
                </c:pt>
                <c:pt idx="17">
                  <c:v>0.4</c:v>
                </c:pt>
                <c:pt idx="18">
                  <c:v>0.55000000000000004</c:v>
                </c:pt>
                <c:pt idx="19">
                  <c:v>0.6</c:v>
                </c:pt>
                <c:pt idx="20">
                  <c:v>0.5</c:v>
                </c:pt>
                <c:pt idx="21">
                  <c:v>0.55000000000000004</c:v>
                </c:pt>
                <c:pt idx="22">
                  <c:v>0.45</c:v>
                </c:pt>
                <c:pt idx="23">
                  <c:v>0.25</c:v>
                </c:pt>
              </c:numCache>
            </c:numRef>
          </c:val>
          <c:smooth val="0"/>
          <c:extLst>
            <c:ext xmlns:c16="http://schemas.microsoft.com/office/drawing/2014/chart" uri="{C3380CC4-5D6E-409C-BE32-E72D297353CC}">
              <c16:uniqueId val="{00000000-3892-4483-86FE-254C151EC2DC}"/>
            </c:ext>
          </c:extLst>
        </c:ser>
        <c:ser>
          <c:idx val="1"/>
          <c:order val="1"/>
          <c:tx>
            <c:strRef>
              <c:f>Schedules!$E$17</c:f>
              <c:strCache>
                <c:ptCount val="1"/>
                <c:pt idx="0">
                  <c:v>Saturday</c:v>
                </c:pt>
              </c:strCache>
            </c:strRef>
          </c:tx>
          <c:spPr>
            <a:ln w="28575" cap="rnd">
              <a:solidFill>
                <a:schemeClr val="accent2"/>
              </a:solidFill>
              <a:round/>
            </a:ln>
            <a:effectLst/>
          </c:spPr>
          <c:marker>
            <c:symbol val="none"/>
          </c:marker>
          <c:val>
            <c:numRef>
              <c:f>Schedules!$F$17:$AC$17</c:f>
              <c:numCache>
                <c:formatCode>0.00</c:formatCode>
                <c:ptCount val="24"/>
                <c:pt idx="0">
                  <c:v>0.2</c:v>
                </c:pt>
                <c:pt idx="1">
                  <c:v>0</c:v>
                </c:pt>
                <c:pt idx="2">
                  <c:v>0</c:v>
                </c:pt>
                <c:pt idx="3">
                  <c:v>0</c:v>
                </c:pt>
                <c:pt idx="4">
                  <c:v>0</c:v>
                </c:pt>
                <c:pt idx="5">
                  <c:v>0</c:v>
                </c:pt>
                <c:pt idx="6">
                  <c:v>0.5</c:v>
                </c:pt>
                <c:pt idx="7">
                  <c:v>0.5</c:v>
                </c:pt>
                <c:pt idx="8">
                  <c:v>0.5</c:v>
                </c:pt>
                <c:pt idx="9">
                  <c:v>0.5</c:v>
                </c:pt>
                <c:pt idx="10">
                  <c:v>0.45</c:v>
                </c:pt>
                <c:pt idx="11">
                  <c:v>0.5</c:v>
                </c:pt>
                <c:pt idx="12">
                  <c:v>0.5</c:v>
                </c:pt>
                <c:pt idx="13">
                  <c:v>0.45</c:v>
                </c:pt>
                <c:pt idx="14">
                  <c:v>0.4</c:v>
                </c:pt>
                <c:pt idx="15">
                  <c:v>0.4</c:v>
                </c:pt>
                <c:pt idx="16">
                  <c:v>0.35</c:v>
                </c:pt>
                <c:pt idx="17">
                  <c:v>0.4</c:v>
                </c:pt>
                <c:pt idx="18">
                  <c:v>0.55000000000000004</c:v>
                </c:pt>
                <c:pt idx="19">
                  <c:v>0.55000000000000004</c:v>
                </c:pt>
                <c:pt idx="20">
                  <c:v>0.5</c:v>
                </c:pt>
                <c:pt idx="21">
                  <c:v>0.55000000000000004</c:v>
                </c:pt>
                <c:pt idx="22">
                  <c:v>0.4</c:v>
                </c:pt>
                <c:pt idx="23">
                  <c:v>0.3</c:v>
                </c:pt>
              </c:numCache>
            </c:numRef>
          </c:val>
          <c:smooth val="0"/>
          <c:extLst>
            <c:ext xmlns:c16="http://schemas.microsoft.com/office/drawing/2014/chart" uri="{C3380CC4-5D6E-409C-BE32-E72D297353CC}">
              <c16:uniqueId val="{00000001-3892-4483-86FE-254C151EC2DC}"/>
            </c:ext>
          </c:extLst>
        </c:ser>
        <c:ser>
          <c:idx val="2"/>
          <c:order val="2"/>
          <c:tx>
            <c:strRef>
              <c:f>Schedules!$E$18</c:f>
              <c:strCache>
                <c:ptCount val="1"/>
                <c:pt idx="0">
                  <c:v>Sunday</c:v>
                </c:pt>
              </c:strCache>
            </c:strRef>
          </c:tx>
          <c:spPr>
            <a:ln w="28575" cap="rnd">
              <a:solidFill>
                <a:schemeClr val="accent3"/>
              </a:solidFill>
              <a:round/>
            </a:ln>
            <a:effectLst/>
          </c:spPr>
          <c:marker>
            <c:symbol val="none"/>
          </c:marker>
          <c:val>
            <c:numRef>
              <c:f>Schedules!$F$18:$AC$18</c:f>
              <c:numCache>
                <c:formatCode>0.00</c:formatCode>
                <c:ptCount val="24"/>
                <c:pt idx="0">
                  <c:v>0.25</c:v>
                </c:pt>
                <c:pt idx="1">
                  <c:v>0</c:v>
                </c:pt>
                <c:pt idx="2">
                  <c:v>0</c:v>
                </c:pt>
                <c:pt idx="3">
                  <c:v>0</c:v>
                </c:pt>
                <c:pt idx="4">
                  <c:v>0</c:v>
                </c:pt>
                <c:pt idx="5">
                  <c:v>0</c:v>
                </c:pt>
                <c:pt idx="6">
                  <c:v>0.5</c:v>
                </c:pt>
                <c:pt idx="7">
                  <c:v>0.5</c:v>
                </c:pt>
                <c:pt idx="8">
                  <c:v>0.5</c:v>
                </c:pt>
                <c:pt idx="9">
                  <c:v>0.5</c:v>
                </c:pt>
                <c:pt idx="10">
                  <c:v>0.5</c:v>
                </c:pt>
                <c:pt idx="11">
                  <c:v>0.5</c:v>
                </c:pt>
                <c:pt idx="12">
                  <c:v>0.4</c:v>
                </c:pt>
                <c:pt idx="13">
                  <c:v>0.4</c:v>
                </c:pt>
                <c:pt idx="14">
                  <c:v>0.3</c:v>
                </c:pt>
                <c:pt idx="15">
                  <c:v>0.3</c:v>
                </c:pt>
                <c:pt idx="16">
                  <c:v>0.3</c:v>
                </c:pt>
                <c:pt idx="17">
                  <c:v>0.4</c:v>
                </c:pt>
                <c:pt idx="18">
                  <c:v>0.5</c:v>
                </c:pt>
                <c:pt idx="19">
                  <c:v>0.5</c:v>
                </c:pt>
                <c:pt idx="20">
                  <c:v>0.4</c:v>
                </c:pt>
                <c:pt idx="21">
                  <c:v>0.5</c:v>
                </c:pt>
                <c:pt idx="22">
                  <c:v>0.4</c:v>
                </c:pt>
                <c:pt idx="23">
                  <c:v>0.2</c:v>
                </c:pt>
              </c:numCache>
            </c:numRef>
          </c:val>
          <c:smooth val="0"/>
          <c:extLst>
            <c:ext xmlns:c16="http://schemas.microsoft.com/office/drawing/2014/chart" uri="{C3380CC4-5D6E-409C-BE32-E72D297353CC}">
              <c16:uniqueId val="{00000002-3892-4483-86FE-254C151EC2DC}"/>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Schedules!$C$38</c:f>
          <c:strCache>
            <c:ptCount val="1"/>
            <c:pt idx="0">
              <c:v>ElecEquipment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Schedules!$E$38</c:f>
              <c:strCache>
                <c:ptCount val="1"/>
                <c:pt idx="0">
                  <c:v>Weekday</c:v>
                </c:pt>
              </c:strCache>
            </c:strRef>
          </c:tx>
          <c:spPr>
            <a:ln w="28575" cap="rnd">
              <a:solidFill>
                <a:schemeClr val="accent1"/>
              </a:solidFill>
              <a:round/>
            </a:ln>
            <a:effectLst/>
          </c:spPr>
          <c:marker>
            <c:symbol val="none"/>
          </c:marker>
          <c:val>
            <c:numRef>
              <c:f>Schedules!$F$38:$AC$38</c:f>
              <c:numCache>
                <c:formatCode>0.00</c:formatCode>
                <c:ptCount val="24"/>
                <c:pt idx="0">
                  <c:v>0.15</c:v>
                </c:pt>
                <c:pt idx="1">
                  <c:v>0.15</c:v>
                </c:pt>
                <c:pt idx="2">
                  <c:v>0.15</c:v>
                </c:pt>
                <c:pt idx="3">
                  <c:v>0.15</c:v>
                </c:pt>
                <c:pt idx="4">
                  <c:v>0.15</c:v>
                </c:pt>
                <c:pt idx="5">
                  <c:v>0.2</c:v>
                </c:pt>
                <c:pt idx="6">
                  <c:v>0.3</c:v>
                </c:pt>
                <c:pt idx="7">
                  <c:v>0.72</c:v>
                </c:pt>
                <c:pt idx="8">
                  <c:v>0.78</c:v>
                </c:pt>
                <c:pt idx="9">
                  <c:v>0.8</c:v>
                </c:pt>
                <c:pt idx="10">
                  <c:v>0.9</c:v>
                </c:pt>
                <c:pt idx="11">
                  <c:v>0.9</c:v>
                </c:pt>
                <c:pt idx="12">
                  <c:v>0.9</c:v>
                </c:pt>
                <c:pt idx="13">
                  <c:v>0.88</c:v>
                </c:pt>
                <c:pt idx="14">
                  <c:v>0.77</c:v>
                </c:pt>
                <c:pt idx="15">
                  <c:v>0.7</c:v>
                </c:pt>
                <c:pt idx="16">
                  <c:v>0.72</c:v>
                </c:pt>
                <c:pt idx="17">
                  <c:v>0.8</c:v>
                </c:pt>
                <c:pt idx="18">
                  <c:v>0.9</c:v>
                </c:pt>
                <c:pt idx="19">
                  <c:v>0.9</c:v>
                </c:pt>
                <c:pt idx="20">
                  <c:v>0.9</c:v>
                </c:pt>
                <c:pt idx="21">
                  <c:v>0.8</c:v>
                </c:pt>
                <c:pt idx="22">
                  <c:v>0.62</c:v>
                </c:pt>
                <c:pt idx="23">
                  <c:v>0.3</c:v>
                </c:pt>
              </c:numCache>
            </c:numRef>
          </c:val>
          <c:smooth val="0"/>
          <c:extLst>
            <c:ext xmlns:c16="http://schemas.microsoft.com/office/drawing/2014/chart" uri="{C3380CC4-5D6E-409C-BE32-E72D297353CC}">
              <c16:uniqueId val="{00000000-86AA-42FD-A8D8-F82FAF02DE65}"/>
            </c:ext>
          </c:extLst>
        </c:ser>
        <c:ser>
          <c:idx val="1"/>
          <c:order val="1"/>
          <c:tx>
            <c:strRef>
              <c:f>Schedules!$E$39</c:f>
              <c:strCache>
                <c:ptCount val="1"/>
                <c:pt idx="0">
                  <c:v>Saturday</c:v>
                </c:pt>
              </c:strCache>
            </c:strRef>
          </c:tx>
          <c:spPr>
            <a:ln w="28575" cap="rnd">
              <a:solidFill>
                <a:schemeClr val="accent2"/>
              </a:solidFill>
              <a:round/>
            </a:ln>
            <a:effectLst/>
          </c:spPr>
          <c:marker>
            <c:symbol val="none"/>
          </c:marker>
          <c:val>
            <c:numRef>
              <c:f>Schedules!$F$39:$AC$39</c:f>
              <c:numCache>
                <c:formatCode>0.00</c:formatCode>
                <c:ptCount val="24"/>
                <c:pt idx="0">
                  <c:v>0.15</c:v>
                </c:pt>
                <c:pt idx="1">
                  <c:v>0.15</c:v>
                </c:pt>
                <c:pt idx="2">
                  <c:v>0.15</c:v>
                </c:pt>
                <c:pt idx="3">
                  <c:v>0.15</c:v>
                </c:pt>
                <c:pt idx="4">
                  <c:v>0.15</c:v>
                </c:pt>
                <c:pt idx="5">
                  <c:v>0.2</c:v>
                </c:pt>
                <c:pt idx="6">
                  <c:v>0.3</c:v>
                </c:pt>
                <c:pt idx="7">
                  <c:v>0.72</c:v>
                </c:pt>
                <c:pt idx="8">
                  <c:v>0.78</c:v>
                </c:pt>
                <c:pt idx="9">
                  <c:v>0.8</c:v>
                </c:pt>
                <c:pt idx="10">
                  <c:v>0.9</c:v>
                </c:pt>
                <c:pt idx="11">
                  <c:v>0.9</c:v>
                </c:pt>
                <c:pt idx="12">
                  <c:v>0.9</c:v>
                </c:pt>
                <c:pt idx="13">
                  <c:v>0.88</c:v>
                </c:pt>
                <c:pt idx="14">
                  <c:v>0.77</c:v>
                </c:pt>
                <c:pt idx="15">
                  <c:v>0.7</c:v>
                </c:pt>
                <c:pt idx="16">
                  <c:v>0.72</c:v>
                </c:pt>
                <c:pt idx="17">
                  <c:v>0.8</c:v>
                </c:pt>
                <c:pt idx="18">
                  <c:v>0.9</c:v>
                </c:pt>
                <c:pt idx="19">
                  <c:v>0.9</c:v>
                </c:pt>
                <c:pt idx="20">
                  <c:v>0.9</c:v>
                </c:pt>
                <c:pt idx="21">
                  <c:v>0.8</c:v>
                </c:pt>
                <c:pt idx="22">
                  <c:v>0.62</c:v>
                </c:pt>
                <c:pt idx="23">
                  <c:v>0.3</c:v>
                </c:pt>
              </c:numCache>
            </c:numRef>
          </c:val>
          <c:smooth val="0"/>
          <c:extLst>
            <c:ext xmlns:c16="http://schemas.microsoft.com/office/drawing/2014/chart" uri="{C3380CC4-5D6E-409C-BE32-E72D297353CC}">
              <c16:uniqueId val="{00000001-86AA-42FD-A8D8-F82FAF02DE65}"/>
            </c:ext>
          </c:extLst>
        </c:ser>
        <c:ser>
          <c:idx val="2"/>
          <c:order val="2"/>
          <c:tx>
            <c:strRef>
              <c:f>Schedules!$E$40</c:f>
              <c:strCache>
                <c:ptCount val="1"/>
                <c:pt idx="0">
                  <c:v>Sunday</c:v>
                </c:pt>
              </c:strCache>
            </c:strRef>
          </c:tx>
          <c:spPr>
            <a:ln w="28575" cap="rnd">
              <a:solidFill>
                <a:schemeClr val="accent3"/>
              </a:solidFill>
              <a:round/>
            </a:ln>
            <a:effectLst/>
          </c:spPr>
          <c:marker>
            <c:symbol val="none"/>
          </c:marker>
          <c:val>
            <c:numRef>
              <c:f>Schedules!$F$40:$AC$40</c:f>
              <c:numCache>
                <c:formatCode>0.00</c:formatCode>
                <c:ptCount val="24"/>
                <c:pt idx="0">
                  <c:v>0.2</c:v>
                </c:pt>
                <c:pt idx="1">
                  <c:v>0.15</c:v>
                </c:pt>
                <c:pt idx="2">
                  <c:v>0.15</c:v>
                </c:pt>
                <c:pt idx="3">
                  <c:v>0.15</c:v>
                </c:pt>
                <c:pt idx="4">
                  <c:v>0.15</c:v>
                </c:pt>
                <c:pt idx="5">
                  <c:v>0.15</c:v>
                </c:pt>
                <c:pt idx="6">
                  <c:v>0.3</c:v>
                </c:pt>
                <c:pt idx="7">
                  <c:v>0.72</c:v>
                </c:pt>
                <c:pt idx="8">
                  <c:v>0.78</c:v>
                </c:pt>
                <c:pt idx="9">
                  <c:v>0.8</c:v>
                </c:pt>
                <c:pt idx="10">
                  <c:v>0.9</c:v>
                </c:pt>
                <c:pt idx="11">
                  <c:v>0.9</c:v>
                </c:pt>
                <c:pt idx="12">
                  <c:v>0.9</c:v>
                </c:pt>
                <c:pt idx="13">
                  <c:v>0.88</c:v>
                </c:pt>
                <c:pt idx="14">
                  <c:v>0.77</c:v>
                </c:pt>
                <c:pt idx="15">
                  <c:v>0.7</c:v>
                </c:pt>
                <c:pt idx="16">
                  <c:v>0.72</c:v>
                </c:pt>
                <c:pt idx="17">
                  <c:v>0.8</c:v>
                </c:pt>
                <c:pt idx="18">
                  <c:v>0.9</c:v>
                </c:pt>
                <c:pt idx="19">
                  <c:v>0.9</c:v>
                </c:pt>
                <c:pt idx="20">
                  <c:v>0.9</c:v>
                </c:pt>
                <c:pt idx="21">
                  <c:v>0.8</c:v>
                </c:pt>
                <c:pt idx="22">
                  <c:v>0.62</c:v>
                </c:pt>
                <c:pt idx="23">
                  <c:v>0.3</c:v>
                </c:pt>
              </c:numCache>
            </c:numRef>
          </c:val>
          <c:smooth val="0"/>
          <c:extLst>
            <c:ext xmlns:c16="http://schemas.microsoft.com/office/drawing/2014/chart" uri="{C3380CC4-5D6E-409C-BE32-E72D297353CC}">
              <c16:uniqueId val="{00000002-86AA-42FD-A8D8-F82FAF02DE6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Schedules!$C$44</c:f>
          <c:strCache>
            <c:ptCount val="1"/>
            <c:pt idx="0">
              <c:v>ServiceHotWater</c:v>
            </c:pt>
          </c:strCache>
        </c:strRef>
      </c:tx>
      <c:layout>
        <c:manualLayout>
          <c:xMode val="edge"/>
          <c:yMode val="edge"/>
          <c:x val="0.35116381407767783"/>
          <c:y val="4.9997826112733838E-2"/>
        </c:manualLayout>
      </c:layout>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Schedules!$E$44</c:f>
              <c:strCache>
                <c:ptCount val="1"/>
                <c:pt idx="0">
                  <c:v>Weekday</c:v>
                </c:pt>
              </c:strCache>
            </c:strRef>
          </c:tx>
          <c:spPr>
            <a:ln w="28575" cap="rnd">
              <a:solidFill>
                <a:schemeClr val="accent1"/>
              </a:solidFill>
              <a:round/>
            </a:ln>
            <a:effectLst/>
          </c:spPr>
          <c:marker>
            <c:symbol val="none"/>
          </c:marker>
          <c:val>
            <c:numRef>
              <c:f>Schedules!$F$44:$AC$44</c:f>
              <c:numCache>
                <c:formatCode>0.00</c:formatCode>
                <c:ptCount val="24"/>
                <c:pt idx="0">
                  <c:v>0.2</c:v>
                </c:pt>
                <c:pt idx="1">
                  <c:v>0</c:v>
                </c:pt>
                <c:pt idx="2">
                  <c:v>0</c:v>
                </c:pt>
                <c:pt idx="3">
                  <c:v>0</c:v>
                </c:pt>
                <c:pt idx="4">
                  <c:v>0</c:v>
                </c:pt>
                <c:pt idx="5">
                  <c:v>0.2</c:v>
                </c:pt>
                <c:pt idx="6">
                  <c:v>0.2</c:v>
                </c:pt>
                <c:pt idx="7">
                  <c:v>0.3</c:v>
                </c:pt>
                <c:pt idx="8">
                  <c:v>0.3</c:v>
                </c:pt>
                <c:pt idx="9">
                  <c:v>0.3</c:v>
                </c:pt>
                <c:pt idx="10">
                  <c:v>0.4</c:v>
                </c:pt>
                <c:pt idx="11">
                  <c:v>0.45</c:v>
                </c:pt>
                <c:pt idx="12">
                  <c:v>0.4</c:v>
                </c:pt>
                <c:pt idx="13">
                  <c:v>0.35</c:v>
                </c:pt>
                <c:pt idx="14">
                  <c:v>0.3</c:v>
                </c:pt>
                <c:pt idx="15">
                  <c:v>0.3</c:v>
                </c:pt>
                <c:pt idx="16">
                  <c:v>0.3</c:v>
                </c:pt>
                <c:pt idx="17">
                  <c:v>0.4</c:v>
                </c:pt>
                <c:pt idx="18">
                  <c:v>0.55000000000000004</c:v>
                </c:pt>
                <c:pt idx="19">
                  <c:v>0.6</c:v>
                </c:pt>
                <c:pt idx="20">
                  <c:v>0.5</c:v>
                </c:pt>
                <c:pt idx="21">
                  <c:v>0.55000000000000004</c:v>
                </c:pt>
                <c:pt idx="22">
                  <c:v>0.45</c:v>
                </c:pt>
                <c:pt idx="23">
                  <c:v>0.2</c:v>
                </c:pt>
              </c:numCache>
            </c:numRef>
          </c:val>
          <c:smooth val="0"/>
          <c:extLst>
            <c:ext xmlns:c16="http://schemas.microsoft.com/office/drawing/2014/chart" uri="{C3380CC4-5D6E-409C-BE32-E72D297353CC}">
              <c16:uniqueId val="{00000000-3FD9-442E-BAED-CDBB21663685}"/>
            </c:ext>
          </c:extLst>
        </c:ser>
        <c:ser>
          <c:idx val="1"/>
          <c:order val="1"/>
          <c:tx>
            <c:strRef>
              <c:f>Schedules!$E$45</c:f>
              <c:strCache>
                <c:ptCount val="1"/>
                <c:pt idx="0">
                  <c:v>Saturday</c:v>
                </c:pt>
              </c:strCache>
            </c:strRef>
          </c:tx>
          <c:spPr>
            <a:ln w="28575" cap="rnd">
              <a:solidFill>
                <a:schemeClr val="accent2"/>
              </a:solidFill>
              <a:round/>
            </a:ln>
            <a:effectLst/>
          </c:spPr>
          <c:marker>
            <c:symbol val="none"/>
          </c:marker>
          <c:val>
            <c:numRef>
              <c:f>Schedules!$F$45:$AC$45</c:f>
              <c:numCache>
                <c:formatCode>0.00</c:formatCode>
                <c:ptCount val="24"/>
                <c:pt idx="0">
                  <c:v>0.2</c:v>
                </c:pt>
                <c:pt idx="1">
                  <c:v>0</c:v>
                </c:pt>
                <c:pt idx="2">
                  <c:v>0</c:v>
                </c:pt>
                <c:pt idx="3">
                  <c:v>0</c:v>
                </c:pt>
                <c:pt idx="4">
                  <c:v>0</c:v>
                </c:pt>
                <c:pt idx="5">
                  <c:v>0</c:v>
                </c:pt>
                <c:pt idx="6">
                  <c:v>0.2</c:v>
                </c:pt>
                <c:pt idx="7">
                  <c:v>0.2</c:v>
                </c:pt>
                <c:pt idx="8">
                  <c:v>0.3</c:v>
                </c:pt>
                <c:pt idx="9">
                  <c:v>0.3</c:v>
                </c:pt>
                <c:pt idx="10">
                  <c:v>0.45</c:v>
                </c:pt>
                <c:pt idx="11">
                  <c:v>0.5</c:v>
                </c:pt>
                <c:pt idx="12">
                  <c:v>0.5</c:v>
                </c:pt>
                <c:pt idx="13">
                  <c:v>0.45</c:v>
                </c:pt>
                <c:pt idx="14">
                  <c:v>0.4</c:v>
                </c:pt>
                <c:pt idx="15">
                  <c:v>0.4</c:v>
                </c:pt>
                <c:pt idx="16">
                  <c:v>0.35</c:v>
                </c:pt>
                <c:pt idx="17">
                  <c:v>0.4</c:v>
                </c:pt>
                <c:pt idx="18">
                  <c:v>0.55000000000000004</c:v>
                </c:pt>
                <c:pt idx="19">
                  <c:v>0.55000000000000004</c:v>
                </c:pt>
                <c:pt idx="20">
                  <c:v>0.5</c:v>
                </c:pt>
                <c:pt idx="21">
                  <c:v>0.55000000000000004</c:v>
                </c:pt>
                <c:pt idx="22">
                  <c:v>0.4</c:v>
                </c:pt>
                <c:pt idx="23">
                  <c:v>0.2</c:v>
                </c:pt>
              </c:numCache>
            </c:numRef>
          </c:val>
          <c:smooth val="0"/>
          <c:extLst>
            <c:ext xmlns:c16="http://schemas.microsoft.com/office/drawing/2014/chart" uri="{C3380CC4-5D6E-409C-BE32-E72D297353CC}">
              <c16:uniqueId val="{00000001-3FD9-442E-BAED-CDBB21663685}"/>
            </c:ext>
          </c:extLst>
        </c:ser>
        <c:ser>
          <c:idx val="2"/>
          <c:order val="2"/>
          <c:tx>
            <c:strRef>
              <c:f>Schedules!$E$46</c:f>
              <c:strCache>
                <c:ptCount val="1"/>
                <c:pt idx="0">
                  <c:v>Sunday</c:v>
                </c:pt>
              </c:strCache>
            </c:strRef>
          </c:tx>
          <c:spPr>
            <a:ln w="28575" cap="rnd">
              <a:solidFill>
                <a:schemeClr val="accent3"/>
              </a:solidFill>
              <a:round/>
            </a:ln>
            <a:effectLst/>
          </c:spPr>
          <c:marker>
            <c:symbol val="none"/>
          </c:marker>
          <c:val>
            <c:numRef>
              <c:f>Schedules!$F$46:$AC$46</c:f>
              <c:numCache>
                <c:formatCode>0.00</c:formatCode>
                <c:ptCount val="24"/>
                <c:pt idx="0">
                  <c:v>0.25</c:v>
                </c:pt>
                <c:pt idx="1">
                  <c:v>0</c:v>
                </c:pt>
                <c:pt idx="2">
                  <c:v>0</c:v>
                </c:pt>
                <c:pt idx="3">
                  <c:v>0</c:v>
                </c:pt>
                <c:pt idx="4">
                  <c:v>0</c:v>
                </c:pt>
                <c:pt idx="5">
                  <c:v>0</c:v>
                </c:pt>
                <c:pt idx="6">
                  <c:v>0.2</c:v>
                </c:pt>
                <c:pt idx="7">
                  <c:v>0.2</c:v>
                </c:pt>
                <c:pt idx="8">
                  <c:v>0.3</c:v>
                </c:pt>
                <c:pt idx="9">
                  <c:v>0.3</c:v>
                </c:pt>
                <c:pt idx="10">
                  <c:v>0.3</c:v>
                </c:pt>
                <c:pt idx="11">
                  <c:v>0.5</c:v>
                </c:pt>
                <c:pt idx="12">
                  <c:v>0.4</c:v>
                </c:pt>
                <c:pt idx="13">
                  <c:v>0.4</c:v>
                </c:pt>
                <c:pt idx="14">
                  <c:v>0.3</c:v>
                </c:pt>
                <c:pt idx="15">
                  <c:v>0.3</c:v>
                </c:pt>
                <c:pt idx="16">
                  <c:v>0.3</c:v>
                </c:pt>
                <c:pt idx="17">
                  <c:v>0.4</c:v>
                </c:pt>
                <c:pt idx="18">
                  <c:v>0.5</c:v>
                </c:pt>
                <c:pt idx="19">
                  <c:v>0.5</c:v>
                </c:pt>
                <c:pt idx="20">
                  <c:v>0.4</c:v>
                </c:pt>
                <c:pt idx="21">
                  <c:v>0.5</c:v>
                </c:pt>
                <c:pt idx="22">
                  <c:v>0.4</c:v>
                </c:pt>
                <c:pt idx="23">
                  <c:v>0.2</c:v>
                </c:pt>
              </c:numCache>
            </c:numRef>
          </c:val>
          <c:smooth val="0"/>
          <c:extLst>
            <c:ext xmlns:c16="http://schemas.microsoft.com/office/drawing/2014/chart" uri="{C3380CC4-5D6E-409C-BE32-E72D297353CC}">
              <c16:uniqueId val="{00000002-3FD9-442E-BAED-CDBB2166368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Schedules!$C$41</c:f>
          <c:strCache>
            <c:ptCount val="1"/>
            <c:pt idx="0">
              <c:v>HVACAvail</c:v>
            </c:pt>
          </c:strCache>
        </c:strRef>
      </c:tx>
      <c:layout>
        <c:manualLayout>
          <c:xMode val="edge"/>
          <c:yMode val="edge"/>
          <c:x val="0.3774897497796682"/>
          <c:y val="2.0615142608767647E-2"/>
        </c:manualLayout>
      </c:layout>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Schedules!$E$41</c:f>
              <c:strCache>
                <c:ptCount val="1"/>
                <c:pt idx="0">
                  <c:v>Weekday</c:v>
                </c:pt>
              </c:strCache>
            </c:strRef>
          </c:tx>
          <c:spPr>
            <a:ln w="28575" cap="rnd">
              <a:solidFill>
                <a:schemeClr val="accent1"/>
              </a:solidFill>
              <a:round/>
            </a:ln>
            <a:effectLst/>
          </c:spPr>
          <c:marker>
            <c:symbol val="none"/>
          </c:marker>
          <c:val>
            <c:numRef>
              <c:f>Schedules!$F$41:$AC$41</c:f>
              <c:numCache>
                <c:formatCode>0.00</c:formatCode>
                <c:ptCount val="24"/>
                <c:pt idx="0">
                  <c:v>1</c:v>
                </c:pt>
                <c:pt idx="1">
                  <c:v>0</c:v>
                </c:pt>
                <c:pt idx="2">
                  <c:v>0</c:v>
                </c:pt>
                <c:pt idx="3">
                  <c:v>0</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DBE9-4FC2-A522-E4ABF4CBAF32}"/>
            </c:ext>
          </c:extLst>
        </c:ser>
        <c:ser>
          <c:idx val="1"/>
          <c:order val="1"/>
          <c:tx>
            <c:strRef>
              <c:f>Schedules!$E$42</c:f>
              <c:strCache>
                <c:ptCount val="1"/>
                <c:pt idx="0">
                  <c:v>Saturday</c:v>
                </c:pt>
              </c:strCache>
            </c:strRef>
          </c:tx>
          <c:spPr>
            <a:ln w="28575" cap="rnd">
              <a:solidFill>
                <a:schemeClr val="accent2"/>
              </a:solidFill>
              <a:round/>
            </a:ln>
            <a:effectLst/>
          </c:spPr>
          <c:marker>
            <c:symbol val="none"/>
          </c:marker>
          <c:val>
            <c:numRef>
              <c:f>Schedules!$F$42:$AC$42</c:f>
              <c:numCache>
                <c:formatCode>0.00</c:formatCode>
                <c:ptCount val="24"/>
                <c:pt idx="0">
                  <c:v>1</c:v>
                </c:pt>
                <c:pt idx="1">
                  <c:v>0</c:v>
                </c:pt>
                <c:pt idx="2">
                  <c:v>0</c:v>
                </c:pt>
                <c:pt idx="3">
                  <c:v>0</c:v>
                </c:pt>
                <c:pt idx="4">
                  <c:v>0</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1-DBE9-4FC2-A522-E4ABF4CBAF32}"/>
            </c:ext>
          </c:extLst>
        </c:ser>
        <c:ser>
          <c:idx val="2"/>
          <c:order val="2"/>
          <c:tx>
            <c:strRef>
              <c:f>Schedules!$E$43</c:f>
              <c:strCache>
                <c:ptCount val="1"/>
                <c:pt idx="0">
                  <c:v>Sunday</c:v>
                </c:pt>
              </c:strCache>
            </c:strRef>
          </c:tx>
          <c:spPr>
            <a:ln w="28575" cap="rnd">
              <a:solidFill>
                <a:schemeClr val="accent3"/>
              </a:solidFill>
              <a:round/>
            </a:ln>
            <a:effectLst/>
          </c:spPr>
          <c:marker>
            <c:symbol val="none"/>
          </c:marker>
          <c:val>
            <c:numRef>
              <c:f>Schedules!$F$43:$AC$43</c:f>
              <c:numCache>
                <c:formatCode>0.00</c:formatCode>
                <c:ptCount val="24"/>
                <c:pt idx="0">
                  <c:v>1</c:v>
                </c:pt>
                <c:pt idx="1">
                  <c:v>0</c:v>
                </c:pt>
                <c:pt idx="2">
                  <c:v>0</c:v>
                </c:pt>
                <c:pt idx="3">
                  <c:v>0</c:v>
                </c:pt>
                <c:pt idx="4">
                  <c:v>0</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2-DBE9-4FC2-A522-E4ABF4CBAF32}"/>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Schedules!$C$32</c:f>
          <c:strCache>
            <c:ptCount val="1"/>
            <c:pt idx="0">
              <c:v>occupancy</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Schedules!$E$32</c:f>
              <c:strCache>
                <c:ptCount val="1"/>
                <c:pt idx="0">
                  <c:v>Weekday</c:v>
                </c:pt>
              </c:strCache>
            </c:strRef>
          </c:tx>
          <c:spPr>
            <a:ln w="28575" cap="rnd">
              <a:solidFill>
                <a:schemeClr val="accent1"/>
              </a:solidFill>
              <a:round/>
            </a:ln>
            <a:effectLst/>
          </c:spPr>
          <c:marker>
            <c:symbol val="none"/>
          </c:marker>
          <c:val>
            <c:numRef>
              <c:f>Schedules!$F$32:$AC$32</c:f>
              <c:numCache>
                <c:formatCode>0.00</c:formatCode>
                <c:ptCount val="24"/>
                <c:pt idx="0">
                  <c:v>0.05</c:v>
                </c:pt>
                <c:pt idx="1">
                  <c:v>0</c:v>
                </c:pt>
                <c:pt idx="2">
                  <c:v>0</c:v>
                </c:pt>
                <c:pt idx="3">
                  <c:v>0</c:v>
                </c:pt>
                <c:pt idx="4">
                  <c:v>0</c:v>
                </c:pt>
                <c:pt idx="5">
                  <c:v>0.05</c:v>
                </c:pt>
                <c:pt idx="6">
                  <c:v>0.1</c:v>
                </c:pt>
                <c:pt idx="7">
                  <c:v>0.4</c:v>
                </c:pt>
                <c:pt idx="8">
                  <c:v>0.4</c:v>
                </c:pt>
                <c:pt idx="9">
                  <c:v>0.4</c:v>
                </c:pt>
                <c:pt idx="10">
                  <c:v>0.2</c:v>
                </c:pt>
                <c:pt idx="11">
                  <c:v>0.5</c:v>
                </c:pt>
                <c:pt idx="12">
                  <c:v>0.8</c:v>
                </c:pt>
                <c:pt idx="13">
                  <c:v>0.7</c:v>
                </c:pt>
                <c:pt idx="14">
                  <c:v>0.4</c:v>
                </c:pt>
                <c:pt idx="15">
                  <c:v>0.2</c:v>
                </c:pt>
                <c:pt idx="16">
                  <c:v>0.25</c:v>
                </c:pt>
                <c:pt idx="17">
                  <c:v>0.5</c:v>
                </c:pt>
                <c:pt idx="18">
                  <c:v>0.8</c:v>
                </c:pt>
                <c:pt idx="19">
                  <c:v>0.8</c:v>
                </c:pt>
                <c:pt idx="20">
                  <c:v>0.8</c:v>
                </c:pt>
                <c:pt idx="21">
                  <c:v>0.5</c:v>
                </c:pt>
                <c:pt idx="22">
                  <c:v>0.35</c:v>
                </c:pt>
                <c:pt idx="23">
                  <c:v>0.2</c:v>
                </c:pt>
              </c:numCache>
            </c:numRef>
          </c:val>
          <c:smooth val="0"/>
          <c:extLst>
            <c:ext xmlns:c16="http://schemas.microsoft.com/office/drawing/2014/chart" uri="{C3380CC4-5D6E-409C-BE32-E72D297353CC}">
              <c16:uniqueId val="{00000000-37C1-4D07-80BC-CB3AE2F28BC6}"/>
            </c:ext>
          </c:extLst>
        </c:ser>
        <c:ser>
          <c:idx val="1"/>
          <c:order val="1"/>
          <c:tx>
            <c:strRef>
              <c:f>Schedules!$E$33</c:f>
              <c:strCache>
                <c:ptCount val="1"/>
                <c:pt idx="0">
                  <c:v>Saturday</c:v>
                </c:pt>
              </c:strCache>
            </c:strRef>
          </c:tx>
          <c:spPr>
            <a:ln w="28575" cap="rnd">
              <a:solidFill>
                <a:schemeClr val="accent2"/>
              </a:solidFill>
              <a:round/>
            </a:ln>
            <a:effectLst/>
          </c:spPr>
          <c:marker>
            <c:symbol val="none"/>
          </c:marker>
          <c:val>
            <c:numRef>
              <c:f>Schedules!$F$33:$AC$33</c:f>
              <c:numCache>
                <c:formatCode>0.00</c:formatCode>
                <c:ptCount val="24"/>
                <c:pt idx="0">
                  <c:v>0.05</c:v>
                </c:pt>
                <c:pt idx="1">
                  <c:v>0</c:v>
                </c:pt>
                <c:pt idx="2">
                  <c:v>0</c:v>
                </c:pt>
                <c:pt idx="3">
                  <c:v>0</c:v>
                </c:pt>
                <c:pt idx="4">
                  <c:v>0</c:v>
                </c:pt>
                <c:pt idx="5">
                  <c:v>0</c:v>
                </c:pt>
                <c:pt idx="6">
                  <c:v>0.05</c:v>
                </c:pt>
                <c:pt idx="7">
                  <c:v>0.5</c:v>
                </c:pt>
                <c:pt idx="8">
                  <c:v>0.5</c:v>
                </c:pt>
                <c:pt idx="9">
                  <c:v>0.4</c:v>
                </c:pt>
                <c:pt idx="10">
                  <c:v>0.2</c:v>
                </c:pt>
                <c:pt idx="11">
                  <c:v>0.45</c:v>
                </c:pt>
                <c:pt idx="12">
                  <c:v>0.5</c:v>
                </c:pt>
                <c:pt idx="13">
                  <c:v>0.5</c:v>
                </c:pt>
                <c:pt idx="14">
                  <c:v>0.35</c:v>
                </c:pt>
                <c:pt idx="15">
                  <c:v>0.3</c:v>
                </c:pt>
                <c:pt idx="16">
                  <c:v>0.3</c:v>
                </c:pt>
                <c:pt idx="17">
                  <c:v>0.3</c:v>
                </c:pt>
                <c:pt idx="18">
                  <c:v>0.7</c:v>
                </c:pt>
                <c:pt idx="19">
                  <c:v>0.9</c:v>
                </c:pt>
                <c:pt idx="20">
                  <c:v>0.7</c:v>
                </c:pt>
                <c:pt idx="21">
                  <c:v>0.65</c:v>
                </c:pt>
                <c:pt idx="22">
                  <c:v>0.55000000000000004</c:v>
                </c:pt>
                <c:pt idx="23">
                  <c:v>0.35</c:v>
                </c:pt>
              </c:numCache>
            </c:numRef>
          </c:val>
          <c:smooth val="0"/>
          <c:extLst>
            <c:ext xmlns:c16="http://schemas.microsoft.com/office/drawing/2014/chart" uri="{C3380CC4-5D6E-409C-BE32-E72D297353CC}">
              <c16:uniqueId val="{00000001-37C1-4D07-80BC-CB3AE2F28BC6}"/>
            </c:ext>
          </c:extLst>
        </c:ser>
        <c:ser>
          <c:idx val="2"/>
          <c:order val="2"/>
          <c:tx>
            <c:strRef>
              <c:f>Schedules!$E$34</c:f>
              <c:strCache>
                <c:ptCount val="1"/>
                <c:pt idx="0">
                  <c:v>Sunday</c:v>
                </c:pt>
              </c:strCache>
            </c:strRef>
          </c:tx>
          <c:spPr>
            <a:ln w="28575" cap="rnd">
              <a:solidFill>
                <a:schemeClr val="accent3"/>
              </a:solidFill>
              <a:round/>
            </a:ln>
            <a:effectLst/>
          </c:spPr>
          <c:marker>
            <c:symbol val="none"/>
          </c:marker>
          <c:val>
            <c:numRef>
              <c:f>Schedules!$F$34:$AC$34</c:f>
              <c:numCache>
                <c:formatCode>0.00</c:formatCode>
                <c:ptCount val="24"/>
                <c:pt idx="0">
                  <c:v>0.05</c:v>
                </c:pt>
                <c:pt idx="1">
                  <c:v>0</c:v>
                </c:pt>
                <c:pt idx="2">
                  <c:v>0</c:v>
                </c:pt>
                <c:pt idx="3">
                  <c:v>0</c:v>
                </c:pt>
                <c:pt idx="4">
                  <c:v>0</c:v>
                </c:pt>
                <c:pt idx="5">
                  <c:v>0</c:v>
                </c:pt>
                <c:pt idx="6">
                  <c:v>0.05</c:v>
                </c:pt>
                <c:pt idx="7">
                  <c:v>0.5</c:v>
                </c:pt>
                <c:pt idx="8">
                  <c:v>0.5</c:v>
                </c:pt>
                <c:pt idx="9">
                  <c:v>0.2</c:v>
                </c:pt>
                <c:pt idx="10">
                  <c:v>0.2</c:v>
                </c:pt>
                <c:pt idx="11">
                  <c:v>0.3</c:v>
                </c:pt>
                <c:pt idx="12">
                  <c:v>0.5</c:v>
                </c:pt>
                <c:pt idx="13">
                  <c:v>0.5</c:v>
                </c:pt>
                <c:pt idx="14">
                  <c:v>0.3</c:v>
                </c:pt>
                <c:pt idx="15">
                  <c:v>0.2</c:v>
                </c:pt>
                <c:pt idx="16">
                  <c:v>0.25</c:v>
                </c:pt>
                <c:pt idx="17">
                  <c:v>0.35</c:v>
                </c:pt>
                <c:pt idx="18">
                  <c:v>0.55000000000000004</c:v>
                </c:pt>
                <c:pt idx="19">
                  <c:v>0.65</c:v>
                </c:pt>
                <c:pt idx="20">
                  <c:v>0.7</c:v>
                </c:pt>
                <c:pt idx="21">
                  <c:v>0.35</c:v>
                </c:pt>
                <c:pt idx="22">
                  <c:v>0.2</c:v>
                </c:pt>
                <c:pt idx="23">
                  <c:v>0.2</c:v>
                </c:pt>
              </c:numCache>
            </c:numRef>
          </c:val>
          <c:smooth val="0"/>
          <c:extLst>
            <c:ext xmlns:c16="http://schemas.microsoft.com/office/drawing/2014/chart" uri="{C3380CC4-5D6E-409C-BE32-E72D297353CC}">
              <c16:uniqueId val="{00000002-37C1-4D07-80BC-CB3AE2F28BC6}"/>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Schedules!$C$50</c:f>
          <c:strCache>
            <c:ptCount val="1"/>
            <c:pt idx="0">
              <c:v>ExhaustHoodEqualOrLessThan5000cfm</c:v>
            </c:pt>
          </c:strCache>
        </c:strRef>
      </c:tx>
      <c:overlay val="0"/>
      <c:spPr>
        <a:noFill/>
        <a:ln>
          <a:noFill/>
        </a:ln>
        <a:effectLst/>
      </c:spPr>
      <c:txPr>
        <a:bodyPr rot="0" spcFirstLastPara="1" vertOverflow="ellipsis" vert="horz" wrap="square" anchor="ctr" anchorCtr="1"/>
        <a:lstStyle/>
        <a:p>
          <a:pPr>
            <a:defRPr sz="1000" b="1" i="0" u="none" strike="noStrike" kern="1200" spc="0" baseline="0">
              <a:solidFill>
                <a:sysClr val="windowText" lastClr="000000"/>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7.9156953280254336E-2"/>
          <c:y val="0.22808744190056107"/>
          <c:w val="0.87403754929538657"/>
          <c:h val="0.50735088109999205"/>
        </c:manualLayout>
      </c:layout>
      <c:lineChart>
        <c:grouping val="standard"/>
        <c:varyColors val="0"/>
        <c:ser>
          <c:idx val="0"/>
          <c:order val="0"/>
          <c:tx>
            <c:strRef>
              <c:f>Schedules!$E$50</c:f>
              <c:strCache>
                <c:ptCount val="1"/>
                <c:pt idx="0">
                  <c:v>Weekday</c:v>
                </c:pt>
              </c:strCache>
            </c:strRef>
          </c:tx>
          <c:spPr>
            <a:ln w="28575" cap="rnd">
              <a:solidFill>
                <a:schemeClr val="accent1"/>
              </a:solidFill>
              <a:round/>
            </a:ln>
            <a:effectLst/>
          </c:spPr>
          <c:marker>
            <c:symbol val="none"/>
          </c:marker>
          <c:val>
            <c:numRef>
              <c:f>Schedules!$F$50:$AC$50</c:f>
              <c:numCache>
                <c:formatCode>0.00</c:formatCode>
                <c:ptCount val="24"/>
                <c:pt idx="0">
                  <c:v>0</c:v>
                </c:pt>
                <c:pt idx="1">
                  <c:v>0</c:v>
                </c:pt>
                <c:pt idx="2">
                  <c:v>0</c:v>
                </c:pt>
                <c:pt idx="3">
                  <c:v>0</c:v>
                </c:pt>
                <c:pt idx="4">
                  <c:v>0</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0</c:v>
                </c:pt>
                <c:pt idx="20">
                  <c:v>0</c:v>
                </c:pt>
                <c:pt idx="21">
                  <c:v>0</c:v>
                </c:pt>
                <c:pt idx="22">
                  <c:v>0</c:v>
                </c:pt>
                <c:pt idx="23">
                  <c:v>0</c:v>
                </c:pt>
              </c:numCache>
            </c:numRef>
          </c:val>
          <c:smooth val="0"/>
          <c:extLst>
            <c:ext xmlns:c16="http://schemas.microsoft.com/office/drawing/2014/chart" uri="{C3380CC4-5D6E-409C-BE32-E72D297353CC}">
              <c16:uniqueId val="{00000015-085F-4262-8FF0-B35472D6CEF4}"/>
            </c:ext>
          </c:extLst>
        </c:ser>
        <c:ser>
          <c:idx val="1"/>
          <c:order val="1"/>
          <c:tx>
            <c:strRef>
              <c:f>Schedules!$E$51</c:f>
              <c:strCache>
                <c:ptCount val="1"/>
                <c:pt idx="0">
                  <c:v>Saturday</c:v>
                </c:pt>
              </c:strCache>
            </c:strRef>
          </c:tx>
          <c:spPr>
            <a:ln w="28575" cap="rnd">
              <a:solidFill>
                <a:schemeClr val="accent2"/>
              </a:solidFill>
              <a:round/>
            </a:ln>
            <a:effectLst/>
          </c:spPr>
          <c:marker>
            <c:symbol val="none"/>
          </c:marker>
          <c:val>
            <c:numRef>
              <c:f>Schedules!$F$51:$AC$51</c:f>
              <c:numCache>
                <c:formatCode>0.00</c:formatCode>
                <c:ptCount val="24"/>
                <c:pt idx="0">
                  <c:v>0</c:v>
                </c:pt>
                <c:pt idx="1">
                  <c:v>0</c:v>
                </c:pt>
                <c:pt idx="2">
                  <c:v>0</c:v>
                </c:pt>
                <c:pt idx="3">
                  <c:v>0</c:v>
                </c:pt>
                <c:pt idx="4">
                  <c:v>0</c:v>
                </c:pt>
                <c:pt idx="5">
                  <c:v>0</c:v>
                </c:pt>
                <c:pt idx="6">
                  <c:v>1</c:v>
                </c:pt>
                <c:pt idx="7">
                  <c:v>1</c:v>
                </c:pt>
                <c:pt idx="8">
                  <c:v>1</c:v>
                </c:pt>
                <c:pt idx="9">
                  <c:v>1</c:v>
                </c:pt>
                <c:pt idx="10">
                  <c:v>1</c:v>
                </c:pt>
                <c:pt idx="11">
                  <c:v>1</c:v>
                </c:pt>
                <c:pt idx="12">
                  <c:v>1</c:v>
                </c:pt>
                <c:pt idx="13">
                  <c:v>1</c:v>
                </c:pt>
                <c:pt idx="14">
                  <c:v>1</c:v>
                </c:pt>
                <c:pt idx="15">
                  <c:v>1</c:v>
                </c:pt>
                <c:pt idx="16">
                  <c:v>1</c:v>
                </c:pt>
                <c:pt idx="17">
                  <c:v>1</c:v>
                </c:pt>
                <c:pt idx="18">
                  <c:v>1</c:v>
                </c:pt>
                <c:pt idx="19">
                  <c:v>0</c:v>
                </c:pt>
                <c:pt idx="20">
                  <c:v>0</c:v>
                </c:pt>
                <c:pt idx="21">
                  <c:v>0</c:v>
                </c:pt>
                <c:pt idx="22">
                  <c:v>0</c:v>
                </c:pt>
                <c:pt idx="23">
                  <c:v>0</c:v>
                </c:pt>
              </c:numCache>
            </c:numRef>
          </c:val>
          <c:smooth val="0"/>
          <c:extLst>
            <c:ext xmlns:c16="http://schemas.microsoft.com/office/drawing/2014/chart" uri="{C3380CC4-5D6E-409C-BE32-E72D297353CC}">
              <c16:uniqueId val="{00000016-085F-4262-8FF0-B35472D6CEF4}"/>
            </c:ext>
          </c:extLst>
        </c:ser>
        <c:ser>
          <c:idx val="2"/>
          <c:order val="2"/>
          <c:tx>
            <c:strRef>
              <c:f>Schedules!$E$52</c:f>
              <c:strCache>
                <c:ptCount val="1"/>
                <c:pt idx="0">
                  <c:v>Sunday</c:v>
                </c:pt>
              </c:strCache>
            </c:strRef>
          </c:tx>
          <c:spPr>
            <a:ln w="28575" cap="rnd">
              <a:solidFill>
                <a:schemeClr val="accent3"/>
              </a:solidFill>
              <a:round/>
            </a:ln>
            <a:effectLst/>
          </c:spPr>
          <c:marker>
            <c:symbol val="none"/>
          </c:marker>
          <c:val>
            <c:numRef>
              <c:f>Schedules!$F$52:$AC$52</c:f>
              <c:numCache>
                <c:formatCode>0.00</c:formatCode>
                <c:ptCount val="24"/>
                <c:pt idx="0">
                  <c:v>0</c:v>
                </c:pt>
                <c:pt idx="1">
                  <c:v>0</c:v>
                </c:pt>
                <c:pt idx="2">
                  <c:v>0</c:v>
                </c:pt>
                <c:pt idx="3">
                  <c:v>0</c:v>
                </c:pt>
                <c:pt idx="4">
                  <c:v>0</c:v>
                </c:pt>
                <c:pt idx="5">
                  <c:v>0</c:v>
                </c:pt>
                <c:pt idx="6">
                  <c:v>1</c:v>
                </c:pt>
                <c:pt idx="7">
                  <c:v>1</c:v>
                </c:pt>
                <c:pt idx="8">
                  <c:v>1</c:v>
                </c:pt>
                <c:pt idx="9">
                  <c:v>1</c:v>
                </c:pt>
                <c:pt idx="10">
                  <c:v>1</c:v>
                </c:pt>
                <c:pt idx="11">
                  <c:v>1</c:v>
                </c:pt>
                <c:pt idx="12">
                  <c:v>1</c:v>
                </c:pt>
                <c:pt idx="13">
                  <c:v>1</c:v>
                </c:pt>
                <c:pt idx="14">
                  <c:v>1</c:v>
                </c:pt>
                <c:pt idx="15">
                  <c:v>1</c:v>
                </c:pt>
                <c:pt idx="16">
                  <c:v>1</c:v>
                </c:pt>
                <c:pt idx="17">
                  <c:v>1</c:v>
                </c:pt>
                <c:pt idx="18">
                  <c:v>1</c:v>
                </c:pt>
                <c:pt idx="19">
                  <c:v>0</c:v>
                </c:pt>
                <c:pt idx="20">
                  <c:v>0</c:v>
                </c:pt>
                <c:pt idx="21">
                  <c:v>0</c:v>
                </c:pt>
                <c:pt idx="22">
                  <c:v>0</c:v>
                </c:pt>
                <c:pt idx="23">
                  <c:v>0</c:v>
                </c:pt>
              </c:numCache>
            </c:numRef>
          </c:val>
          <c:smooth val="0"/>
          <c:extLst>
            <c:ext xmlns:c16="http://schemas.microsoft.com/office/drawing/2014/chart" uri="{C3380CC4-5D6E-409C-BE32-E72D297353CC}">
              <c16:uniqueId val="{00000017-085F-4262-8FF0-B35472D6CEF4}"/>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r"/>
      <c:layout>
        <c:manualLayout>
          <c:xMode val="edge"/>
          <c:yMode val="edge"/>
          <c:x val="0.77520614866267623"/>
          <c:y val="0.13592305371369456"/>
          <c:w val="0.20367658900866684"/>
          <c:h val="0.4430436922148547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Schedules!$C$47</c:f>
          <c:strCache>
            <c:ptCount val="1"/>
            <c:pt idx="0">
              <c:v>Infiltration</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Schedules!$E$47</c:f>
              <c:strCache>
                <c:ptCount val="1"/>
                <c:pt idx="0">
                  <c:v>Weekday</c:v>
                </c:pt>
              </c:strCache>
            </c:strRef>
          </c:tx>
          <c:spPr>
            <a:ln w="28575" cap="rnd">
              <a:solidFill>
                <a:schemeClr val="accent1"/>
              </a:solidFill>
              <a:round/>
            </a:ln>
            <a:effectLst/>
          </c:spPr>
          <c:marker>
            <c:symbol val="none"/>
          </c:marker>
          <c:val>
            <c:numRef>
              <c:f>Schedules!$F$47:$AC$47</c:f>
              <c:numCache>
                <c:formatCode>0.00</c:formatCode>
                <c:ptCount val="24"/>
                <c:pt idx="0">
                  <c:v>0.25</c:v>
                </c:pt>
                <c:pt idx="1">
                  <c:v>0</c:v>
                </c:pt>
                <c:pt idx="2">
                  <c:v>0</c:v>
                </c:pt>
                <c:pt idx="3">
                  <c:v>1</c:v>
                </c:pt>
                <c:pt idx="4">
                  <c:v>0.25</c:v>
                </c:pt>
                <c:pt idx="5">
                  <c:v>0.25</c:v>
                </c:pt>
                <c:pt idx="6">
                  <c:v>0.25</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0.25</c:v>
                </c:pt>
              </c:numCache>
            </c:numRef>
          </c:val>
          <c:smooth val="0"/>
          <c:extLst>
            <c:ext xmlns:c16="http://schemas.microsoft.com/office/drawing/2014/chart" uri="{C3380CC4-5D6E-409C-BE32-E72D297353CC}">
              <c16:uniqueId val="{00000000-12AC-4F55-879C-80C92EF74F31}"/>
            </c:ext>
          </c:extLst>
        </c:ser>
        <c:ser>
          <c:idx val="1"/>
          <c:order val="1"/>
          <c:tx>
            <c:strRef>
              <c:f>Schedules!$E$48</c:f>
              <c:strCache>
                <c:ptCount val="1"/>
                <c:pt idx="0">
                  <c:v>Saturday</c:v>
                </c:pt>
              </c:strCache>
            </c:strRef>
          </c:tx>
          <c:spPr>
            <a:ln w="28575" cap="rnd">
              <a:solidFill>
                <a:schemeClr val="accent2"/>
              </a:solidFill>
              <a:round/>
            </a:ln>
            <a:effectLst/>
          </c:spPr>
          <c:marker>
            <c:symbol val="none"/>
          </c:marker>
          <c:val>
            <c:numRef>
              <c:f>Schedules!$F$48:$AC$48</c:f>
              <c:numCache>
                <c:formatCode>0.00</c:formatCode>
                <c:ptCount val="24"/>
                <c:pt idx="0">
                  <c:v>0.25</c:v>
                </c:pt>
                <c:pt idx="1">
                  <c:v>0</c:v>
                </c:pt>
                <c:pt idx="2">
                  <c:v>0</c:v>
                </c:pt>
                <c:pt idx="3">
                  <c:v>1</c:v>
                </c:pt>
                <c:pt idx="4">
                  <c:v>1</c:v>
                </c:pt>
                <c:pt idx="5">
                  <c:v>0.25</c:v>
                </c:pt>
                <c:pt idx="6">
                  <c:v>0.25</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0.25</c:v>
                </c:pt>
              </c:numCache>
            </c:numRef>
          </c:val>
          <c:smooth val="0"/>
          <c:extLst>
            <c:ext xmlns:c16="http://schemas.microsoft.com/office/drawing/2014/chart" uri="{C3380CC4-5D6E-409C-BE32-E72D297353CC}">
              <c16:uniqueId val="{00000001-12AC-4F55-879C-80C92EF74F31}"/>
            </c:ext>
          </c:extLst>
        </c:ser>
        <c:ser>
          <c:idx val="2"/>
          <c:order val="2"/>
          <c:tx>
            <c:strRef>
              <c:f>Schedules!$E$49</c:f>
              <c:strCache>
                <c:ptCount val="1"/>
                <c:pt idx="0">
                  <c:v>Sunday</c:v>
                </c:pt>
              </c:strCache>
            </c:strRef>
          </c:tx>
          <c:spPr>
            <a:ln w="28575" cap="rnd">
              <a:solidFill>
                <a:schemeClr val="accent3"/>
              </a:solidFill>
              <a:round/>
            </a:ln>
            <a:effectLst/>
          </c:spPr>
          <c:marker>
            <c:symbol val="none"/>
          </c:marker>
          <c:val>
            <c:numRef>
              <c:f>Schedules!$F$49:$AC$49</c:f>
              <c:numCache>
                <c:formatCode>0.00</c:formatCode>
                <c:ptCount val="24"/>
                <c:pt idx="0">
                  <c:v>0.25</c:v>
                </c:pt>
                <c:pt idx="1">
                  <c:v>0</c:v>
                </c:pt>
                <c:pt idx="2">
                  <c:v>0</c:v>
                </c:pt>
                <c:pt idx="3">
                  <c:v>1</c:v>
                </c:pt>
                <c:pt idx="4">
                  <c:v>1</c:v>
                </c:pt>
                <c:pt idx="5">
                  <c:v>0.25</c:v>
                </c:pt>
                <c:pt idx="6">
                  <c:v>0.25</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0.25</c:v>
                </c:pt>
              </c:numCache>
            </c:numRef>
          </c:val>
          <c:smooth val="0"/>
          <c:extLst>
            <c:ext xmlns:c16="http://schemas.microsoft.com/office/drawing/2014/chart" uri="{C3380CC4-5D6E-409C-BE32-E72D297353CC}">
              <c16:uniqueId val="{00000002-12AC-4F55-879C-80C92EF74F31}"/>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r>
              <a:rPr lang="en-US" sz="1000" b="1" i="0" u="none" strike="noStrike" kern="1200" spc="0" baseline="0">
                <a:solidFill>
                  <a:sysClr val="windowText" lastClr="000000"/>
                </a:solidFill>
                <a:latin typeface="Arial" panose="020B0604020202020204" pitchFamily="34" charset="0"/>
                <a:cs typeface="Arial" panose="020B0604020202020204" pitchFamily="34" charset="0"/>
              </a:rPr>
              <a:t>Assembly Elevator</a:t>
            </a:r>
          </a:p>
        </c:rich>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spPr>
            <a:ln w="28575" cap="rnd">
              <a:solidFill>
                <a:schemeClr val="accent1"/>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0-01DF-4F16-99AF-01E1B8DDB62F}"/>
            </c:ext>
          </c:extLst>
        </c:ser>
        <c:ser>
          <c:idx val="1"/>
          <c:order val="1"/>
          <c:spPr>
            <a:ln w="28575" cap="rnd">
              <a:solidFill>
                <a:schemeClr val="accent2"/>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1-01DF-4F16-99AF-01E1B8DDB62F}"/>
            </c:ext>
          </c:extLst>
        </c:ser>
        <c:ser>
          <c:idx val="2"/>
          <c:order val="2"/>
          <c:spPr>
            <a:ln w="28575" cap="rnd">
              <a:solidFill>
                <a:schemeClr val="accent3"/>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2-01DF-4F16-99AF-01E1B8DDB62F}"/>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Schedules!$C$4</c:f>
          <c:strCache>
            <c:ptCount val="1"/>
            <c:pt idx="0">
              <c:v>Occupancy</c:v>
            </c:pt>
          </c:strCache>
        </c:strRef>
      </c:tx>
      <c:layout>
        <c:manualLayout>
          <c:xMode val="edge"/>
          <c:yMode val="edge"/>
          <c:x val="0.43100676426761531"/>
          <c:y val="1.5526224945522018E-2"/>
        </c:manualLayout>
      </c:layout>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Schedules!$E$4</c:f>
              <c:strCache>
                <c:ptCount val="1"/>
                <c:pt idx="0">
                  <c:v>Weekday</c:v>
                </c:pt>
              </c:strCache>
            </c:strRef>
          </c:tx>
          <c:spPr>
            <a:ln w="28575" cap="rnd">
              <a:solidFill>
                <a:schemeClr val="accent1"/>
              </a:solidFill>
              <a:round/>
            </a:ln>
            <a:effectLst/>
          </c:spPr>
          <c:marker>
            <c:symbol val="none"/>
          </c:marker>
          <c:val>
            <c:numRef>
              <c:f>Schedules!$F$4:$AC$4</c:f>
              <c:numCache>
                <c:formatCode>0.00</c:formatCode>
                <c:ptCount val="24"/>
                <c:pt idx="0">
                  <c:v>0.05</c:v>
                </c:pt>
                <c:pt idx="1">
                  <c:v>0</c:v>
                </c:pt>
                <c:pt idx="2">
                  <c:v>0</c:v>
                </c:pt>
                <c:pt idx="3">
                  <c:v>0</c:v>
                </c:pt>
                <c:pt idx="4">
                  <c:v>0</c:v>
                </c:pt>
                <c:pt idx="5">
                  <c:v>0.05</c:v>
                </c:pt>
                <c:pt idx="6">
                  <c:v>0.1</c:v>
                </c:pt>
                <c:pt idx="7">
                  <c:v>0.4</c:v>
                </c:pt>
                <c:pt idx="8">
                  <c:v>0.4</c:v>
                </c:pt>
                <c:pt idx="9">
                  <c:v>0.4</c:v>
                </c:pt>
                <c:pt idx="10">
                  <c:v>0.2</c:v>
                </c:pt>
                <c:pt idx="11">
                  <c:v>0.5</c:v>
                </c:pt>
                <c:pt idx="12">
                  <c:v>0.8</c:v>
                </c:pt>
                <c:pt idx="13">
                  <c:v>0.7</c:v>
                </c:pt>
                <c:pt idx="14">
                  <c:v>0.4</c:v>
                </c:pt>
                <c:pt idx="15">
                  <c:v>0.2</c:v>
                </c:pt>
                <c:pt idx="16">
                  <c:v>0.25</c:v>
                </c:pt>
                <c:pt idx="17">
                  <c:v>0.5</c:v>
                </c:pt>
                <c:pt idx="18">
                  <c:v>0.8</c:v>
                </c:pt>
                <c:pt idx="19">
                  <c:v>0.8</c:v>
                </c:pt>
                <c:pt idx="20">
                  <c:v>0.8</c:v>
                </c:pt>
                <c:pt idx="21">
                  <c:v>0.5</c:v>
                </c:pt>
                <c:pt idx="22">
                  <c:v>0.35</c:v>
                </c:pt>
                <c:pt idx="23">
                  <c:v>0.2</c:v>
                </c:pt>
              </c:numCache>
            </c:numRef>
          </c:val>
          <c:smooth val="0"/>
          <c:extLst>
            <c:ext xmlns:c16="http://schemas.microsoft.com/office/drawing/2014/chart" uri="{C3380CC4-5D6E-409C-BE32-E72D297353CC}">
              <c16:uniqueId val="{00000000-3883-423A-9D30-BCCF0FB1CCB4}"/>
            </c:ext>
          </c:extLst>
        </c:ser>
        <c:ser>
          <c:idx val="1"/>
          <c:order val="1"/>
          <c:tx>
            <c:strRef>
              <c:f>Schedules!$E$5</c:f>
              <c:strCache>
                <c:ptCount val="1"/>
                <c:pt idx="0">
                  <c:v>Saturday</c:v>
                </c:pt>
              </c:strCache>
            </c:strRef>
          </c:tx>
          <c:spPr>
            <a:ln w="28575" cap="rnd">
              <a:solidFill>
                <a:schemeClr val="accent2"/>
              </a:solidFill>
              <a:round/>
            </a:ln>
            <a:effectLst/>
          </c:spPr>
          <c:marker>
            <c:symbol val="none"/>
          </c:marker>
          <c:val>
            <c:numRef>
              <c:f>Schedules!$F$5:$AC$5</c:f>
              <c:numCache>
                <c:formatCode>0.00</c:formatCode>
                <c:ptCount val="24"/>
                <c:pt idx="0">
                  <c:v>0.05</c:v>
                </c:pt>
                <c:pt idx="1">
                  <c:v>0</c:v>
                </c:pt>
                <c:pt idx="2">
                  <c:v>0</c:v>
                </c:pt>
                <c:pt idx="3">
                  <c:v>0</c:v>
                </c:pt>
                <c:pt idx="4">
                  <c:v>0</c:v>
                </c:pt>
                <c:pt idx="5">
                  <c:v>0</c:v>
                </c:pt>
                <c:pt idx="6">
                  <c:v>0.05</c:v>
                </c:pt>
                <c:pt idx="7">
                  <c:v>0.5</c:v>
                </c:pt>
                <c:pt idx="8">
                  <c:v>0.5</c:v>
                </c:pt>
                <c:pt idx="9">
                  <c:v>0.4</c:v>
                </c:pt>
                <c:pt idx="10">
                  <c:v>0.2</c:v>
                </c:pt>
                <c:pt idx="11">
                  <c:v>0.45</c:v>
                </c:pt>
                <c:pt idx="12">
                  <c:v>0.5</c:v>
                </c:pt>
                <c:pt idx="13">
                  <c:v>0.5</c:v>
                </c:pt>
                <c:pt idx="14">
                  <c:v>0.35</c:v>
                </c:pt>
                <c:pt idx="15">
                  <c:v>0.3</c:v>
                </c:pt>
                <c:pt idx="16">
                  <c:v>0.3</c:v>
                </c:pt>
                <c:pt idx="17">
                  <c:v>0.3</c:v>
                </c:pt>
                <c:pt idx="18">
                  <c:v>0.7</c:v>
                </c:pt>
                <c:pt idx="19">
                  <c:v>0.9</c:v>
                </c:pt>
                <c:pt idx="20">
                  <c:v>0.7</c:v>
                </c:pt>
                <c:pt idx="21">
                  <c:v>0.65</c:v>
                </c:pt>
                <c:pt idx="22">
                  <c:v>0.55000000000000004</c:v>
                </c:pt>
                <c:pt idx="23">
                  <c:v>0.35</c:v>
                </c:pt>
              </c:numCache>
            </c:numRef>
          </c:val>
          <c:smooth val="0"/>
          <c:extLst>
            <c:ext xmlns:c16="http://schemas.microsoft.com/office/drawing/2014/chart" uri="{C3380CC4-5D6E-409C-BE32-E72D297353CC}">
              <c16:uniqueId val="{00000001-3883-423A-9D30-BCCF0FB1CCB4}"/>
            </c:ext>
          </c:extLst>
        </c:ser>
        <c:ser>
          <c:idx val="2"/>
          <c:order val="2"/>
          <c:tx>
            <c:strRef>
              <c:f>Schedules!$E$6</c:f>
              <c:strCache>
                <c:ptCount val="1"/>
                <c:pt idx="0">
                  <c:v>Sunday</c:v>
                </c:pt>
              </c:strCache>
            </c:strRef>
          </c:tx>
          <c:spPr>
            <a:ln w="28575" cap="rnd">
              <a:solidFill>
                <a:schemeClr val="accent3"/>
              </a:solidFill>
              <a:round/>
            </a:ln>
            <a:effectLst/>
          </c:spPr>
          <c:marker>
            <c:symbol val="none"/>
          </c:marker>
          <c:val>
            <c:numRef>
              <c:f>Schedules!$F$6:$AC$6</c:f>
              <c:numCache>
                <c:formatCode>0.00</c:formatCode>
                <c:ptCount val="24"/>
                <c:pt idx="0">
                  <c:v>0.05</c:v>
                </c:pt>
                <c:pt idx="1">
                  <c:v>0</c:v>
                </c:pt>
                <c:pt idx="2">
                  <c:v>0</c:v>
                </c:pt>
                <c:pt idx="3">
                  <c:v>0</c:v>
                </c:pt>
                <c:pt idx="4">
                  <c:v>0</c:v>
                </c:pt>
                <c:pt idx="5">
                  <c:v>0</c:v>
                </c:pt>
                <c:pt idx="6">
                  <c:v>0.05</c:v>
                </c:pt>
                <c:pt idx="7">
                  <c:v>0.5</c:v>
                </c:pt>
                <c:pt idx="8">
                  <c:v>0.5</c:v>
                </c:pt>
                <c:pt idx="9">
                  <c:v>0.2</c:v>
                </c:pt>
                <c:pt idx="10">
                  <c:v>0.2</c:v>
                </c:pt>
                <c:pt idx="11">
                  <c:v>0.3</c:v>
                </c:pt>
                <c:pt idx="12">
                  <c:v>0.5</c:v>
                </c:pt>
                <c:pt idx="13">
                  <c:v>0.5</c:v>
                </c:pt>
                <c:pt idx="14">
                  <c:v>0.3</c:v>
                </c:pt>
                <c:pt idx="15">
                  <c:v>0.2</c:v>
                </c:pt>
                <c:pt idx="16">
                  <c:v>0.25</c:v>
                </c:pt>
                <c:pt idx="17">
                  <c:v>0.35</c:v>
                </c:pt>
                <c:pt idx="18">
                  <c:v>0.55000000000000004</c:v>
                </c:pt>
                <c:pt idx="19">
                  <c:v>0.65</c:v>
                </c:pt>
                <c:pt idx="20">
                  <c:v>0.7</c:v>
                </c:pt>
                <c:pt idx="21">
                  <c:v>0.35</c:v>
                </c:pt>
                <c:pt idx="22">
                  <c:v>0.2</c:v>
                </c:pt>
                <c:pt idx="23">
                  <c:v>0.2</c:v>
                </c:pt>
              </c:numCache>
            </c:numRef>
          </c:val>
          <c:smooth val="0"/>
          <c:extLst>
            <c:ext xmlns:c16="http://schemas.microsoft.com/office/drawing/2014/chart" uri="{C3380CC4-5D6E-409C-BE32-E72D297353CC}">
              <c16:uniqueId val="{00000002-3883-423A-9D30-BCCF0FB1CCB4}"/>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DEER</a:t>
            </a:r>
            <a:r>
              <a:rPr lang="en-US"/>
              <a:t>: </a:t>
            </a:r>
            <a:r>
              <a:rPr lang="en-US" sz="1050" b="0" i="0" u="none" strike="noStrike" kern="1200" spc="0" baseline="0">
                <a:solidFill>
                  <a:sysClr val="windowText" lastClr="000000"/>
                </a:solidFill>
              </a:rPr>
              <a:t>Occpancy Schedule- Small office</a:t>
            </a:r>
            <a:endParaRPr lang="en-US" sz="105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2"/>
          <c:order val="2"/>
          <c:tx>
            <c:strRef>
              <c:f>Occupnacy!$E$68</c:f>
              <c:strCache>
                <c:ptCount val="1"/>
                <c:pt idx="0">
                  <c:v>DEER Normal day</c:v>
                </c:pt>
              </c:strCache>
            </c:strRef>
          </c:tx>
          <c:spPr>
            <a:ln w="28575" cap="rnd">
              <a:solidFill>
                <a:schemeClr val="accent3"/>
              </a:solidFill>
              <a:round/>
            </a:ln>
            <a:effectLst/>
          </c:spPr>
          <c:marker>
            <c:symbol val="none"/>
          </c:marker>
          <c:cat>
            <c:numRef>
              <c:f>Occupnacy!$A$69:$A$92</c:f>
              <c:numCache>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Cache>
            </c:numRef>
          </c:cat>
          <c:val>
            <c:numRef>
              <c:f>Occupnacy!$E$69:$E$92</c:f>
              <c:numCache>
                <c:formatCode>General</c:formatCode>
                <c:ptCount val="24"/>
                <c:pt idx="0">
                  <c:v>0</c:v>
                </c:pt>
                <c:pt idx="1">
                  <c:v>0</c:v>
                </c:pt>
                <c:pt idx="2">
                  <c:v>0</c:v>
                </c:pt>
                <c:pt idx="3">
                  <c:v>0</c:v>
                </c:pt>
                <c:pt idx="4">
                  <c:v>0</c:v>
                </c:pt>
                <c:pt idx="5">
                  <c:v>0</c:v>
                </c:pt>
                <c:pt idx="6">
                  <c:v>0.1</c:v>
                </c:pt>
                <c:pt idx="7">
                  <c:v>0.2</c:v>
                </c:pt>
                <c:pt idx="8">
                  <c:v>0.95</c:v>
                </c:pt>
                <c:pt idx="9">
                  <c:v>0.95</c:v>
                </c:pt>
                <c:pt idx="10">
                  <c:v>0.95</c:v>
                </c:pt>
                <c:pt idx="11">
                  <c:v>0.95</c:v>
                </c:pt>
                <c:pt idx="12">
                  <c:v>0.5</c:v>
                </c:pt>
                <c:pt idx="13">
                  <c:v>0.95</c:v>
                </c:pt>
                <c:pt idx="14">
                  <c:v>0.95</c:v>
                </c:pt>
                <c:pt idx="15">
                  <c:v>0.95</c:v>
                </c:pt>
                <c:pt idx="16">
                  <c:v>0.95</c:v>
                </c:pt>
                <c:pt idx="17">
                  <c:v>0.3</c:v>
                </c:pt>
                <c:pt idx="18">
                  <c:v>0.1</c:v>
                </c:pt>
                <c:pt idx="19">
                  <c:v>0.1</c:v>
                </c:pt>
                <c:pt idx="20">
                  <c:v>0.1</c:v>
                </c:pt>
                <c:pt idx="21">
                  <c:v>0.1</c:v>
                </c:pt>
                <c:pt idx="22">
                  <c:v>0.05</c:v>
                </c:pt>
                <c:pt idx="23">
                  <c:v>0.05</c:v>
                </c:pt>
              </c:numCache>
            </c:numRef>
          </c:val>
          <c:smooth val="0"/>
          <c:extLst>
            <c:ext xmlns:c16="http://schemas.microsoft.com/office/drawing/2014/chart" uri="{C3380CC4-5D6E-409C-BE32-E72D297353CC}">
              <c16:uniqueId val="{00000000-B6E7-4267-AE9D-6157B45EA6EA}"/>
            </c:ext>
          </c:extLst>
        </c:ser>
        <c:ser>
          <c:idx val="3"/>
          <c:order val="3"/>
          <c:tx>
            <c:strRef>
              <c:f>Occupnacy!$F$68</c:f>
              <c:strCache>
                <c:ptCount val="1"/>
                <c:pt idx="0">
                  <c:v>DEER Saturday</c:v>
                </c:pt>
              </c:strCache>
              <c:extLst xmlns:c15="http://schemas.microsoft.com/office/drawing/2012/chart"/>
            </c:strRef>
          </c:tx>
          <c:spPr>
            <a:ln w="28575" cap="rnd">
              <a:solidFill>
                <a:schemeClr val="accent4"/>
              </a:solidFill>
              <a:round/>
            </a:ln>
            <a:effectLst/>
          </c:spPr>
          <c:marker>
            <c:symbol val="none"/>
          </c:marker>
          <c:cat>
            <c:numRef>
              <c:f>Occupnacy!$A$69:$A$92</c:f>
              <c:numCache>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Cache>
              <c:extLst xmlns:c15="http://schemas.microsoft.com/office/drawing/2012/chart"/>
            </c:numRef>
          </c:cat>
          <c:val>
            <c:numRef>
              <c:f>Occupnacy!$F$69:$F$92</c:f>
              <c:numCache>
                <c:formatCode>General</c:formatCode>
                <c:ptCount val="24"/>
                <c:pt idx="0">
                  <c:v>0</c:v>
                </c:pt>
                <c:pt idx="1">
                  <c:v>0</c:v>
                </c:pt>
                <c:pt idx="2">
                  <c:v>0</c:v>
                </c:pt>
                <c:pt idx="3">
                  <c:v>0</c:v>
                </c:pt>
                <c:pt idx="4">
                  <c:v>0</c:v>
                </c:pt>
                <c:pt idx="5">
                  <c:v>0</c:v>
                </c:pt>
                <c:pt idx="6">
                  <c:v>0.1</c:v>
                </c:pt>
                <c:pt idx="7">
                  <c:v>0.1</c:v>
                </c:pt>
                <c:pt idx="8">
                  <c:v>0.3</c:v>
                </c:pt>
                <c:pt idx="9">
                  <c:v>0.3</c:v>
                </c:pt>
                <c:pt idx="10">
                  <c:v>0.3</c:v>
                </c:pt>
                <c:pt idx="11">
                  <c:v>0.3</c:v>
                </c:pt>
                <c:pt idx="12">
                  <c:v>0.1</c:v>
                </c:pt>
                <c:pt idx="13">
                  <c:v>0.1</c:v>
                </c:pt>
                <c:pt idx="14">
                  <c:v>0.1</c:v>
                </c:pt>
                <c:pt idx="15">
                  <c:v>0.1</c:v>
                </c:pt>
                <c:pt idx="16">
                  <c:v>0.1</c:v>
                </c:pt>
                <c:pt idx="17">
                  <c:v>0.05</c:v>
                </c:pt>
                <c:pt idx="18">
                  <c:v>0.05</c:v>
                </c:pt>
                <c:pt idx="19">
                  <c:v>0</c:v>
                </c:pt>
                <c:pt idx="20">
                  <c:v>0</c:v>
                </c:pt>
                <c:pt idx="21">
                  <c:v>0</c:v>
                </c:pt>
                <c:pt idx="22">
                  <c:v>0</c:v>
                </c:pt>
                <c:pt idx="23">
                  <c:v>0</c:v>
                </c:pt>
              </c:numCache>
              <c:extLst xmlns:c15="http://schemas.microsoft.com/office/drawing/2012/chart"/>
            </c:numRef>
          </c:val>
          <c:smooth val="0"/>
          <c:extLst>
            <c:ext xmlns:c16="http://schemas.microsoft.com/office/drawing/2014/chart" uri="{C3380CC4-5D6E-409C-BE32-E72D297353CC}">
              <c16:uniqueId val="{00000001-B6E7-4267-AE9D-6157B45EA6EA}"/>
            </c:ext>
          </c:extLst>
        </c:ser>
        <c:ser>
          <c:idx val="4"/>
          <c:order val="4"/>
          <c:tx>
            <c:strRef>
              <c:f>Occupnacy!$G$68</c:f>
              <c:strCache>
                <c:ptCount val="1"/>
                <c:pt idx="0">
                  <c:v>DEER (Other day)</c:v>
                </c:pt>
              </c:strCache>
              <c:extLst xmlns:c15="http://schemas.microsoft.com/office/drawing/2012/chart"/>
            </c:strRef>
          </c:tx>
          <c:spPr>
            <a:ln w="28575" cap="rnd">
              <a:solidFill>
                <a:schemeClr val="accent5"/>
              </a:solidFill>
              <a:round/>
            </a:ln>
            <a:effectLst/>
          </c:spPr>
          <c:marker>
            <c:symbol val="none"/>
          </c:marker>
          <c:cat>
            <c:numRef>
              <c:f>Occupnacy!$A$69:$A$92</c:f>
              <c:numCache>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Cache>
              <c:extLst xmlns:c15="http://schemas.microsoft.com/office/drawing/2012/chart"/>
            </c:numRef>
          </c:cat>
          <c:val>
            <c:numRef>
              <c:f>Occupnacy!$G$69:$G$92</c:f>
              <c:numCache>
                <c:formatCode>General</c:formatCode>
                <c:ptCount val="24"/>
                <c:pt idx="0">
                  <c:v>0</c:v>
                </c:pt>
                <c:pt idx="1">
                  <c:v>0</c:v>
                </c:pt>
                <c:pt idx="2">
                  <c:v>0</c:v>
                </c:pt>
                <c:pt idx="3">
                  <c:v>0</c:v>
                </c:pt>
                <c:pt idx="4">
                  <c:v>0</c:v>
                </c:pt>
                <c:pt idx="5">
                  <c:v>0</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c:v>
                </c:pt>
                <c:pt idx="19">
                  <c:v>0</c:v>
                </c:pt>
                <c:pt idx="20">
                  <c:v>0</c:v>
                </c:pt>
                <c:pt idx="21">
                  <c:v>0</c:v>
                </c:pt>
                <c:pt idx="22">
                  <c:v>0</c:v>
                </c:pt>
                <c:pt idx="23">
                  <c:v>0</c:v>
                </c:pt>
              </c:numCache>
              <c:extLst xmlns:c15="http://schemas.microsoft.com/office/drawing/2012/chart"/>
            </c:numRef>
          </c:val>
          <c:smooth val="0"/>
          <c:extLst>
            <c:ext xmlns:c16="http://schemas.microsoft.com/office/drawing/2014/chart" uri="{C3380CC4-5D6E-409C-BE32-E72D297353CC}">
              <c16:uniqueId val="{00000002-B6E7-4267-AE9D-6157B45EA6EA}"/>
            </c:ext>
          </c:extLst>
        </c:ser>
        <c:dLbls>
          <c:showLegendKey val="0"/>
          <c:showVal val="0"/>
          <c:showCatName val="0"/>
          <c:showSerName val="0"/>
          <c:showPercent val="0"/>
          <c:showBubbleSize val="0"/>
        </c:dLbls>
        <c:smooth val="0"/>
        <c:axId val="125811183"/>
        <c:axId val="125833263"/>
        <c:extLst>
          <c:ext xmlns:c15="http://schemas.microsoft.com/office/drawing/2012/chart" uri="{02D57815-91ED-43cb-92C2-25804820EDAC}">
            <c15:filteredLineSeries>
              <c15:ser>
                <c:idx val="0"/>
                <c:order val="0"/>
                <c:tx>
                  <c:strRef>
                    <c:extLst>
                      <c:ext uri="{02D57815-91ED-43cb-92C2-25804820EDAC}">
                        <c15:formulaRef>
                          <c15:sqref>Occupnacy!$B$68</c15:sqref>
                        </c15:formulaRef>
                      </c:ext>
                    </c:extLst>
                    <c:strCache>
                      <c:ptCount val="1"/>
                      <c:pt idx="0">
                        <c:v>PNNL (Core+ 3 Perimeter)</c:v>
                      </c:pt>
                    </c:strCache>
                  </c:strRef>
                </c:tx>
                <c:spPr>
                  <a:ln w="28575" cap="rnd">
                    <a:solidFill>
                      <a:schemeClr val="accent1"/>
                    </a:solidFill>
                    <a:round/>
                  </a:ln>
                  <a:effectLst/>
                </c:spPr>
                <c:marker>
                  <c:symbol val="none"/>
                </c:marker>
                <c:cat>
                  <c:numRef>
                    <c:extLst>
                      <c:ext uri="{02D57815-91ED-43cb-92C2-25804820EDAC}">
                        <c15:formulaRef>
                          <c15:sqref>Occupnacy!$A$69:$A$92</c15:sqref>
                        </c15:formulaRef>
                      </c:ext>
                    </c:extLst>
                    <c:numCache>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Cache>
                  </c:numRef>
                </c:cat>
                <c:val>
                  <c:numRef>
                    <c:extLst>
                      <c:ext uri="{02D57815-91ED-43cb-92C2-25804820EDAC}">
                        <c15:formulaRef>
                          <c15:sqref>Occupnacy!$B$69:$B$92</c15:sqref>
                        </c15:formulaRef>
                      </c:ext>
                    </c:extLst>
                    <c:numCache>
                      <c:formatCode>General</c:formatCode>
                      <c:ptCount val="24"/>
                      <c:pt idx="0">
                        <c:v>0</c:v>
                      </c:pt>
                      <c:pt idx="1">
                        <c:v>0</c:v>
                      </c:pt>
                      <c:pt idx="2">
                        <c:v>0</c:v>
                      </c:pt>
                      <c:pt idx="3">
                        <c:v>0</c:v>
                      </c:pt>
                      <c:pt idx="4">
                        <c:v>0</c:v>
                      </c:pt>
                      <c:pt idx="5">
                        <c:v>0</c:v>
                      </c:pt>
                      <c:pt idx="6">
                        <c:v>0.11</c:v>
                      </c:pt>
                      <c:pt idx="7">
                        <c:v>0.21</c:v>
                      </c:pt>
                      <c:pt idx="8">
                        <c:v>1</c:v>
                      </c:pt>
                      <c:pt idx="9">
                        <c:v>1</c:v>
                      </c:pt>
                      <c:pt idx="10">
                        <c:v>1</c:v>
                      </c:pt>
                      <c:pt idx="11">
                        <c:v>1</c:v>
                      </c:pt>
                      <c:pt idx="12">
                        <c:v>1</c:v>
                      </c:pt>
                      <c:pt idx="13">
                        <c:v>0.61</c:v>
                      </c:pt>
                      <c:pt idx="14">
                        <c:v>1</c:v>
                      </c:pt>
                      <c:pt idx="15">
                        <c:v>1</c:v>
                      </c:pt>
                      <c:pt idx="16">
                        <c:v>1</c:v>
                      </c:pt>
                      <c:pt idx="17">
                        <c:v>1</c:v>
                      </c:pt>
                      <c:pt idx="18">
                        <c:v>0.32</c:v>
                      </c:pt>
                      <c:pt idx="19">
                        <c:v>0.11</c:v>
                      </c:pt>
                      <c:pt idx="20">
                        <c:v>0.11</c:v>
                      </c:pt>
                      <c:pt idx="21">
                        <c:v>0.11</c:v>
                      </c:pt>
                      <c:pt idx="22">
                        <c:v>0.05</c:v>
                      </c:pt>
                      <c:pt idx="23">
                        <c:v>0</c:v>
                      </c:pt>
                    </c:numCache>
                  </c:numRef>
                </c:val>
                <c:smooth val="0"/>
                <c:extLst>
                  <c:ext xmlns:c16="http://schemas.microsoft.com/office/drawing/2014/chart" uri="{C3380CC4-5D6E-409C-BE32-E72D297353CC}">
                    <c16:uniqueId val="{00000003-B6E7-4267-AE9D-6157B45EA6EA}"/>
                  </c:ext>
                </c:extLst>
              </c15:ser>
            </c15:filteredLineSeries>
            <c15:filteredLineSeries>
              <c15:ser>
                <c:idx val="1"/>
                <c:order val="1"/>
                <c:tx>
                  <c:strRef>
                    <c:extLst xmlns:c15="http://schemas.microsoft.com/office/drawing/2012/chart">
                      <c:ext xmlns:c15="http://schemas.microsoft.com/office/drawing/2012/chart" uri="{02D57815-91ED-43cb-92C2-25804820EDAC}">
                        <c15:formulaRef>
                          <c15:sqref>Occupnacy!$C$68</c15:sqref>
                        </c15:formulaRef>
                      </c:ext>
                    </c:extLst>
                    <c:strCache>
                      <c:ptCount val="1"/>
                      <c:pt idx="0">
                        <c:v>PNNL( 1 Perimeter)</c:v>
                      </c:pt>
                    </c:strCache>
                  </c:strRef>
                </c:tx>
                <c:spPr>
                  <a:ln w="28575" cap="rnd">
                    <a:solidFill>
                      <a:schemeClr val="accent2"/>
                    </a:solidFill>
                    <a:round/>
                  </a:ln>
                  <a:effectLst/>
                </c:spPr>
                <c:marker>
                  <c:symbol val="none"/>
                </c:marker>
                <c:cat>
                  <c:numRef>
                    <c:extLst xmlns:c15="http://schemas.microsoft.com/office/drawing/2012/chart">
                      <c:ext xmlns:c15="http://schemas.microsoft.com/office/drawing/2012/chart" uri="{02D57815-91ED-43cb-92C2-25804820EDAC}">
                        <c15:formulaRef>
                          <c15:sqref>Occupnacy!$A$69:$A$92</c15:sqref>
                        </c15:formulaRef>
                      </c:ext>
                    </c:extLst>
                    <c:numCache>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Cache>
                  </c:numRef>
                </c:cat>
                <c:val>
                  <c:numRef>
                    <c:extLst xmlns:c15="http://schemas.microsoft.com/office/drawing/2012/chart">
                      <c:ext xmlns:c15="http://schemas.microsoft.com/office/drawing/2012/chart" uri="{02D57815-91ED-43cb-92C2-25804820EDAC}">
                        <c15:formulaRef>
                          <c15:sqref>Occupnacy!$C$69:$C$92</c15:sqref>
                        </c15:formulaRef>
                      </c:ext>
                    </c:extLst>
                    <c:numCache>
                      <c:formatCode>General</c:formatCode>
                      <c:ptCount val="24"/>
                      <c:pt idx="0">
                        <c:v>0</c:v>
                      </c:pt>
                      <c:pt idx="1">
                        <c:v>0</c:v>
                      </c:pt>
                      <c:pt idx="2">
                        <c:v>0</c:v>
                      </c:pt>
                      <c:pt idx="3">
                        <c:v>0</c:v>
                      </c:pt>
                      <c:pt idx="4">
                        <c:v>0</c:v>
                      </c:pt>
                      <c:pt idx="5">
                        <c:v>0</c:v>
                      </c:pt>
                      <c:pt idx="6">
                        <c:v>0.11</c:v>
                      </c:pt>
                      <c:pt idx="7">
                        <c:v>0.21</c:v>
                      </c:pt>
                      <c:pt idx="8">
                        <c:v>1</c:v>
                      </c:pt>
                      <c:pt idx="9">
                        <c:v>1</c:v>
                      </c:pt>
                      <c:pt idx="10">
                        <c:v>0</c:v>
                      </c:pt>
                      <c:pt idx="11">
                        <c:v>1</c:v>
                      </c:pt>
                      <c:pt idx="12">
                        <c:v>0</c:v>
                      </c:pt>
                      <c:pt idx="13">
                        <c:v>1</c:v>
                      </c:pt>
                      <c:pt idx="14">
                        <c:v>0</c:v>
                      </c:pt>
                      <c:pt idx="15">
                        <c:v>1</c:v>
                      </c:pt>
                      <c:pt idx="16">
                        <c:v>1</c:v>
                      </c:pt>
                      <c:pt idx="17">
                        <c:v>0.32</c:v>
                      </c:pt>
                      <c:pt idx="18">
                        <c:v>0.11</c:v>
                      </c:pt>
                      <c:pt idx="19">
                        <c:v>0.11</c:v>
                      </c:pt>
                      <c:pt idx="20">
                        <c:v>0.11</c:v>
                      </c:pt>
                      <c:pt idx="21">
                        <c:v>0.11</c:v>
                      </c:pt>
                      <c:pt idx="22">
                        <c:v>0.05</c:v>
                      </c:pt>
                      <c:pt idx="23">
                        <c:v>0</c:v>
                      </c:pt>
                    </c:numCache>
                  </c:numRef>
                </c:val>
                <c:smooth val="0"/>
                <c:extLst xmlns:c15="http://schemas.microsoft.com/office/drawing/2012/chart">
                  <c:ext xmlns:c16="http://schemas.microsoft.com/office/drawing/2014/chart" uri="{C3380CC4-5D6E-409C-BE32-E72D297353CC}">
                    <c16:uniqueId val="{00000004-B6E7-4267-AE9D-6157B45EA6EA}"/>
                  </c:ext>
                </c:extLst>
              </c15:ser>
            </c15:filteredLineSeries>
          </c:ext>
        </c:extLst>
      </c:lineChart>
      <c:catAx>
        <c:axId val="1258111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833263"/>
        <c:crosses val="autoZero"/>
        <c:auto val="1"/>
        <c:lblAlgn val="ctr"/>
        <c:lblOffset val="100"/>
        <c:noMultiLvlLbl val="0"/>
      </c:catAx>
      <c:valAx>
        <c:axId val="1258332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81118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Schedules!$B$197</c:f>
          <c:strCache>
            <c:ptCount val="1"/>
            <c:pt idx="0">
              <c:v>Occupancy -  Kitchen - Weekday</c:v>
            </c:pt>
          </c:strCache>
        </c:strRef>
      </c:tx>
      <c:layout>
        <c:manualLayout>
          <c:xMode val="edge"/>
          <c:yMode val="edge"/>
          <c:x val="0.19467220686911652"/>
          <c:y val="2.551611533552017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4.9891178341607931E-2"/>
          <c:y val="0.15773211963240721"/>
          <c:w val="0.62572569311297588"/>
          <c:h val="0.6463322425919551"/>
        </c:manualLayout>
      </c:layout>
      <c:lineChart>
        <c:grouping val="standard"/>
        <c:varyColors val="0"/>
        <c:ser>
          <c:idx val="0"/>
          <c:order val="0"/>
          <c:tx>
            <c:strRef>
              <c:f>Schedules!$C$190</c:f>
              <c:strCache>
                <c:ptCount val="1"/>
                <c:pt idx="0">
                  <c:v>T24 2022</c:v>
                </c:pt>
              </c:strCache>
            </c:strRef>
          </c:tx>
          <c:spPr>
            <a:ln w="28575" cap="rnd">
              <a:solidFill>
                <a:schemeClr val="accent1"/>
              </a:solidFill>
              <a:round/>
            </a:ln>
            <a:effectLst/>
          </c:spPr>
          <c:marker>
            <c:symbol val="triangle"/>
            <c:size val="5"/>
            <c:spPr>
              <a:solidFill>
                <a:srgbClr val="002F8E"/>
              </a:solidFill>
              <a:ln w="9525">
                <a:solidFill>
                  <a:srgbClr val="002F8E"/>
                </a:solidFill>
              </a:ln>
              <a:effectLst/>
            </c:spPr>
          </c:marker>
          <c:val>
            <c:numRef>
              <c:f>Schedules!$F$190:$AC$190</c:f>
              <c:numCache>
                <c:formatCode>General</c:formatCode>
                <c:ptCount val="24"/>
                <c:pt idx="0">
                  <c:v>0.15</c:v>
                </c:pt>
                <c:pt idx="1">
                  <c:v>0.15</c:v>
                </c:pt>
                <c:pt idx="2">
                  <c:v>0.05</c:v>
                </c:pt>
                <c:pt idx="3">
                  <c:v>0</c:v>
                </c:pt>
                <c:pt idx="4">
                  <c:v>0</c:v>
                </c:pt>
                <c:pt idx="5">
                  <c:v>0</c:v>
                </c:pt>
                <c:pt idx="6">
                  <c:v>0</c:v>
                </c:pt>
                <c:pt idx="7">
                  <c:v>0.05</c:v>
                </c:pt>
                <c:pt idx="8">
                  <c:v>0.05</c:v>
                </c:pt>
                <c:pt idx="9">
                  <c:v>0.05</c:v>
                </c:pt>
                <c:pt idx="10">
                  <c:v>0.2</c:v>
                </c:pt>
                <c:pt idx="11">
                  <c:v>0.5</c:v>
                </c:pt>
                <c:pt idx="12">
                  <c:v>0.8</c:v>
                </c:pt>
                <c:pt idx="13">
                  <c:v>0.7</c:v>
                </c:pt>
                <c:pt idx="14">
                  <c:v>0.4</c:v>
                </c:pt>
                <c:pt idx="15">
                  <c:v>0.2</c:v>
                </c:pt>
                <c:pt idx="16">
                  <c:v>0.25</c:v>
                </c:pt>
                <c:pt idx="17">
                  <c:v>0.5</c:v>
                </c:pt>
                <c:pt idx="18">
                  <c:v>0.8</c:v>
                </c:pt>
                <c:pt idx="19">
                  <c:v>0.8</c:v>
                </c:pt>
                <c:pt idx="20">
                  <c:v>0.8</c:v>
                </c:pt>
                <c:pt idx="21">
                  <c:v>0.5</c:v>
                </c:pt>
                <c:pt idx="22">
                  <c:v>0.35</c:v>
                </c:pt>
                <c:pt idx="23">
                  <c:v>0.2</c:v>
                </c:pt>
              </c:numCache>
            </c:numRef>
          </c:val>
          <c:smooth val="0"/>
          <c:extLst>
            <c:ext xmlns:c16="http://schemas.microsoft.com/office/drawing/2014/chart" uri="{C3380CC4-5D6E-409C-BE32-E72D297353CC}">
              <c16:uniqueId val="{00000000-8ED2-4D7E-96EA-FE96DEBE7DA5}"/>
            </c:ext>
          </c:extLst>
        </c:ser>
        <c:ser>
          <c:idx val="1"/>
          <c:order val="1"/>
          <c:tx>
            <c:strRef>
              <c:f>Schedules!$C$191</c:f>
              <c:strCache>
                <c:ptCount val="1"/>
                <c:pt idx="0">
                  <c:v>ComNET </c:v>
                </c:pt>
              </c:strCache>
            </c:strRef>
          </c:tx>
          <c:spPr>
            <a:ln w="19050" cap="rnd">
              <a:solidFill>
                <a:srgbClr val="800000"/>
              </a:solidFill>
              <a:round/>
            </a:ln>
            <a:effectLst/>
          </c:spPr>
          <c:marker>
            <c:symbol val="none"/>
          </c:marker>
          <c:val>
            <c:numRef>
              <c:f>Schedules!$F$191:$AC$191</c:f>
              <c:numCache>
                <c:formatCode>General</c:formatCode>
                <c:ptCount val="24"/>
                <c:pt idx="0">
                  <c:v>0</c:v>
                </c:pt>
                <c:pt idx="1">
                  <c:v>0</c:v>
                </c:pt>
                <c:pt idx="2">
                  <c:v>0</c:v>
                </c:pt>
                <c:pt idx="3">
                  <c:v>0</c:v>
                </c:pt>
                <c:pt idx="4">
                  <c:v>0</c:v>
                </c:pt>
                <c:pt idx="5">
                  <c:v>0</c:v>
                </c:pt>
                <c:pt idx="6">
                  <c:v>0.25</c:v>
                </c:pt>
                <c:pt idx="7">
                  <c:v>0.75</c:v>
                </c:pt>
                <c:pt idx="8">
                  <c:v>0.9</c:v>
                </c:pt>
                <c:pt idx="9">
                  <c:v>0.9</c:v>
                </c:pt>
                <c:pt idx="10">
                  <c:v>0.9</c:v>
                </c:pt>
                <c:pt idx="11">
                  <c:v>0.9</c:v>
                </c:pt>
                <c:pt idx="12">
                  <c:v>0.9</c:v>
                </c:pt>
                <c:pt idx="13">
                  <c:v>0.9</c:v>
                </c:pt>
                <c:pt idx="14">
                  <c:v>0.75</c:v>
                </c:pt>
                <c:pt idx="15">
                  <c:v>0.25</c:v>
                </c:pt>
                <c:pt idx="16">
                  <c:v>0.25</c:v>
                </c:pt>
                <c:pt idx="17">
                  <c:v>0.75</c:v>
                </c:pt>
                <c:pt idx="18">
                  <c:v>0.9</c:v>
                </c:pt>
                <c:pt idx="19">
                  <c:v>0.9</c:v>
                </c:pt>
                <c:pt idx="20">
                  <c:v>0.9</c:v>
                </c:pt>
                <c:pt idx="21">
                  <c:v>0.9</c:v>
                </c:pt>
                <c:pt idx="22">
                  <c:v>0.75</c:v>
                </c:pt>
                <c:pt idx="23">
                  <c:v>0.25</c:v>
                </c:pt>
              </c:numCache>
            </c:numRef>
          </c:val>
          <c:smooth val="0"/>
          <c:extLst>
            <c:ext xmlns:c16="http://schemas.microsoft.com/office/drawing/2014/chart" uri="{C3380CC4-5D6E-409C-BE32-E72D297353CC}">
              <c16:uniqueId val="{00000001-8ED2-4D7E-96EA-FE96DEBE7DA5}"/>
            </c:ext>
          </c:extLst>
        </c:ser>
        <c:ser>
          <c:idx val="2"/>
          <c:order val="2"/>
          <c:tx>
            <c:strRef>
              <c:f>Schedules!$C$192</c:f>
              <c:strCache>
                <c:ptCount val="1"/>
                <c:pt idx="0">
                  <c:v>Plug load and schedules project</c:v>
                </c:pt>
              </c:strCache>
            </c:strRef>
          </c:tx>
          <c:spPr>
            <a:ln w="28575" cap="rnd">
              <a:solidFill>
                <a:schemeClr val="accent3"/>
              </a:solidFill>
              <a:round/>
            </a:ln>
            <a:effectLst/>
          </c:spPr>
          <c:marker>
            <c:symbol val="x"/>
            <c:size val="5"/>
            <c:spPr>
              <a:noFill/>
              <a:ln w="9525">
                <a:solidFill>
                  <a:schemeClr val="accent3"/>
                </a:solidFill>
              </a:ln>
              <a:effectLst/>
            </c:spPr>
          </c:marker>
          <c:val>
            <c:numRef>
              <c:f>Schedules!$F$192:$AC$192</c:f>
              <c:numCache>
                <c:formatCode>General</c:formatCode>
                <c:ptCount val="24"/>
                <c:pt idx="0">
                  <c:v>0</c:v>
                </c:pt>
              </c:numCache>
            </c:numRef>
          </c:val>
          <c:smooth val="0"/>
          <c:extLst>
            <c:ext xmlns:c16="http://schemas.microsoft.com/office/drawing/2014/chart" uri="{C3380CC4-5D6E-409C-BE32-E72D297353CC}">
              <c16:uniqueId val="{00000002-8ED2-4D7E-96EA-FE96DEBE7DA5}"/>
            </c:ext>
          </c:extLst>
        </c:ser>
        <c:ser>
          <c:idx val="3"/>
          <c:order val="3"/>
          <c:tx>
            <c:strRef>
              <c:f>Schedules!$C$193</c:f>
              <c:strCache>
                <c:ptCount val="1"/>
                <c:pt idx="0">
                  <c:v>CPUC</c:v>
                </c:pt>
              </c:strCache>
            </c:strRef>
          </c:tx>
          <c:spPr>
            <a:ln w="28575" cap="rnd">
              <a:solidFill>
                <a:srgbClr val="00B050"/>
              </a:solidFill>
              <a:round/>
            </a:ln>
            <a:effectLst/>
          </c:spPr>
          <c:marker>
            <c:symbol val="none"/>
          </c:marker>
          <c:val>
            <c:numRef>
              <c:f>Schedules!$F$193:$AC$193</c:f>
              <c:numCache>
                <c:formatCode>General</c:formatCode>
                <c:ptCount val="24"/>
                <c:pt idx="0">
                  <c:v>0.15</c:v>
                </c:pt>
                <c:pt idx="1">
                  <c:v>0.15</c:v>
                </c:pt>
                <c:pt idx="2">
                  <c:v>0.05</c:v>
                </c:pt>
                <c:pt idx="3">
                  <c:v>0</c:v>
                </c:pt>
                <c:pt idx="4">
                  <c:v>0</c:v>
                </c:pt>
                <c:pt idx="5">
                  <c:v>0</c:v>
                </c:pt>
                <c:pt idx="6">
                  <c:v>0</c:v>
                </c:pt>
                <c:pt idx="7">
                  <c:v>0.05</c:v>
                </c:pt>
                <c:pt idx="8">
                  <c:v>0.05</c:v>
                </c:pt>
                <c:pt idx="9">
                  <c:v>0.05</c:v>
                </c:pt>
                <c:pt idx="10">
                  <c:v>0.2</c:v>
                </c:pt>
                <c:pt idx="11">
                  <c:v>0.5</c:v>
                </c:pt>
                <c:pt idx="12">
                  <c:v>0.8</c:v>
                </c:pt>
                <c:pt idx="13">
                  <c:v>0.7</c:v>
                </c:pt>
                <c:pt idx="14">
                  <c:v>0.4</c:v>
                </c:pt>
                <c:pt idx="15">
                  <c:v>0.2</c:v>
                </c:pt>
                <c:pt idx="16">
                  <c:v>0.25</c:v>
                </c:pt>
                <c:pt idx="17">
                  <c:v>0.5</c:v>
                </c:pt>
                <c:pt idx="18">
                  <c:v>0.8</c:v>
                </c:pt>
                <c:pt idx="19">
                  <c:v>0.8</c:v>
                </c:pt>
                <c:pt idx="20">
                  <c:v>0.8</c:v>
                </c:pt>
                <c:pt idx="21">
                  <c:v>0.5</c:v>
                </c:pt>
                <c:pt idx="22">
                  <c:v>0.35</c:v>
                </c:pt>
                <c:pt idx="23">
                  <c:v>0.2</c:v>
                </c:pt>
              </c:numCache>
            </c:numRef>
          </c:val>
          <c:smooth val="0"/>
          <c:extLst>
            <c:ext xmlns:c16="http://schemas.microsoft.com/office/drawing/2014/chart" uri="{C3380CC4-5D6E-409C-BE32-E72D297353CC}">
              <c16:uniqueId val="{00000003-8ED2-4D7E-96EA-FE96DEBE7DA5}"/>
            </c:ext>
          </c:extLst>
        </c:ser>
        <c:ser>
          <c:idx val="4"/>
          <c:order val="4"/>
          <c:tx>
            <c:strRef>
              <c:f>Schedules!$C$195</c:f>
              <c:strCache>
                <c:ptCount val="1"/>
                <c:pt idx="0">
                  <c:v>Proposed</c:v>
                </c:pt>
              </c:strCache>
            </c:strRef>
          </c:tx>
          <c:spPr>
            <a:ln w="19050" cap="rnd">
              <a:solidFill>
                <a:schemeClr val="accent2"/>
              </a:solidFill>
              <a:prstDash val="solid"/>
              <a:round/>
            </a:ln>
            <a:effectLst/>
          </c:spPr>
          <c:marker>
            <c:symbol val="none"/>
          </c:marker>
          <c:val>
            <c:numRef>
              <c:f>Schedules!$F$195:$AC$195</c:f>
              <c:numCache>
                <c:formatCode>General</c:formatCode>
                <c:ptCount val="24"/>
                <c:pt idx="0">
                  <c:v>0.05</c:v>
                </c:pt>
                <c:pt idx="1">
                  <c:v>0</c:v>
                </c:pt>
                <c:pt idx="2">
                  <c:v>0</c:v>
                </c:pt>
                <c:pt idx="3">
                  <c:v>0</c:v>
                </c:pt>
                <c:pt idx="4">
                  <c:v>0</c:v>
                </c:pt>
                <c:pt idx="5">
                  <c:v>0.05</c:v>
                </c:pt>
                <c:pt idx="6">
                  <c:v>0.1</c:v>
                </c:pt>
                <c:pt idx="7">
                  <c:v>0.4</c:v>
                </c:pt>
                <c:pt idx="8">
                  <c:v>0.4</c:v>
                </c:pt>
                <c:pt idx="9">
                  <c:v>0.4</c:v>
                </c:pt>
                <c:pt idx="10">
                  <c:v>0.2</c:v>
                </c:pt>
                <c:pt idx="11">
                  <c:v>0.5</c:v>
                </c:pt>
                <c:pt idx="12">
                  <c:v>0.8</c:v>
                </c:pt>
                <c:pt idx="13">
                  <c:v>0.7</c:v>
                </c:pt>
                <c:pt idx="14">
                  <c:v>0.4</c:v>
                </c:pt>
                <c:pt idx="15">
                  <c:v>0.2</c:v>
                </c:pt>
                <c:pt idx="16">
                  <c:v>0.25</c:v>
                </c:pt>
                <c:pt idx="17">
                  <c:v>0.5</c:v>
                </c:pt>
                <c:pt idx="18">
                  <c:v>0.8</c:v>
                </c:pt>
                <c:pt idx="19">
                  <c:v>0.8</c:v>
                </c:pt>
                <c:pt idx="20">
                  <c:v>0.8</c:v>
                </c:pt>
                <c:pt idx="21">
                  <c:v>0.5</c:v>
                </c:pt>
                <c:pt idx="22">
                  <c:v>0.35</c:v>
                </c:pt>
                <c:pt idx="23">
                  <c:v>0.2</c:v>
                </c:pt>
              </c:numCache>
            </c:numRef>
          </c:val>
          <c:smooth val="0"/>
          <c:extLst>
            <c:ext xmlns:c16="http://schemas.microsoft.com/office/drawing/2014/chart" uri="{C3380CC4-5D6E-409C-BE32-E72D297353CC}">
              <c16:uniqueId val="{00000004-8ED2-4D7E-96EA-FE96DEBE7DA5}"/>
            </c:ext>
          </c:extLst>
        </c:ser>
        <c:ser>
          <c:idx val="5"/>
          <c:order val="5"/>
          <c:tx>
            <c:strRef>
              <c:f>Schedules!$C$194</c:f>
              <c:strCache>
                <c:ptCount val="1"/>
                <c:pt idx="0">
                  <c:v>PNNL90.1 2022</c:v>
                </c:pt>
              </c:strCache>
            </c:strRef>
          </c:tx>
          <c:spPr>
            <a:ln w="19050" cap="rnd">
              <a:solidFill>
                <a:schemeClr val="tx1"/>
              </a:solidFill>
              <a:prstDash val="dash"/>
              <a:round/>
            </a:ln>
            <a:effectLst/>
          </c:spPr>
          <c:marker>
            <c:symbol val="none"/>
          </c:marker>
          <c:val>
            <c:numRef>
              <c:f>Schedules!$F$194:$AC$194</c:f>
              <c:numCache>
                <c:formatCode>General</c:formatCode>
                <c:ptCount val="24"/>
                <c:pt idx="0">
                  <c:v>0.05</c:v>
                </c:pt>
                <c:pt idx="1">
                  <c:v>0</c:v>
                </c:pt>
                <c:pt idx="2">
                  <c:v>0</c:v>
                </c:pt>
                <c:pt idx="3">
                  <c:v>0</c:v>
                </c:pt>
                <c:pt idx="4">
                  <c:v>0</c:v>
                </c:pt>
                <c:pt idx="5">
                  <c:v>0.05</c:v>
                </c:pt>
                <c:pt idx="6">
                  <c:v>0.1</c:v>
                </c:pt>
                <c:pt idx="7">
                  <c:v>0.4</c:v>
                </c:pt>
                <c:pt idx="8">
                  <c:v>0.4</c:v>
                </c:pt>
                <c:pt idx="9">
                  <c:v>0.4</c:v>
                </c:pt>
                <c:pt idx="10">
                  <c:v>0.2</c:v>
                </c:pt>
                <c:pt idx="11">
                  <c:v>0.5</c:v>
                </c:pt>
                <c:pt idx="12">
                  <c:v>0.8</c:v>
                </c:pt>
                <c:pt idx="13">
                  <c:v>0.7</c:v>
                </c:pt>
                <c:pt idx="14">
                  <c:v>0.4</c:v>
                </c:pt>
                <c:pt idx="15">
                  <c:v>0.2</c:v>
                </c:pt>
                <c:pt idx="16">
                  <c:v>0.25</c:v>
                </c:pt>
                <c:pt idx="17">
                  <c:v>0.5</c:v>
                </c:pt>
                <c:pt idx="18">
                  <c:v>0.8</c:v>
                </c:pt>
                <c:pt idx="19">
                  <c:v>0.8</c:v>
                </c:pt>
                <c:pt idx="20">
                  <c:v>0.8</c:v>
                </c:pt>
                <c:pt idx="21">
                  <c:v>0.5</c:v>
                </c:pt>
                <c:pt idx="22">
                  <c:v>0.35</c:v>
                </c:pt>
                <c:pt idx="23">
                  <c:v>0.2</c:v>
                </c:pt>
              </c:numCache>
            </c:numRef>
          </c:val>
          <c:smooth val="0"/>
          <c:extLst>
            <c:ext xmlns:c16="http://schemas.microsoft.com/office/drawing/2014/chart" uri="{C3380CC4-5D6E-409C-BE32-E72D297353CC}">
              <c16:uniqueId val="{00000006-8ED2-4D7E-96EA-FE96DEBE7DA5}"/>
            </c:ext>
          </c:extLst>
        </c:ser>
        <c:dLbls>
          <c:showLegendKey val="0"/>
          <c:showVal val="0"/>
          <c:showCatName val="0"/>
          <c:showSerName val="0"/>
          <c:showPercent val="0"/>
          <c:showBubbleSize val="0"/>
        </c:dLbls>
        <c:marker val="1"/>
        <c:smooth val="0"/>
        <c:axId val="237284431"/>
        <c:axId val="237284911"/>
      </c:lineChart>
      <c:catAx>
        <c:axId val="2372844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284911"/>
        <c:crosses val="autoZero"/>
        <c:auto val="1"/>
        <c:lblAlgn val="ctr"/>
        <c:lblOffset val="100"/>
        <c:noMultiLvlLbl val="0"/>
      </c:catAx>
      <c:valAx>
        <c:axId val="2372849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284431"/>
        <c:crosses val="autoZero"/>
        <c:crossBetween val="between"/>
      </c:valAx>
      <c:spPr>
        <a:noFill/>
        <a:ln>
          <a:noFill/>
        </a:ln>
        <a:effectLst/>
      </c:spPr>
    </c:plotArea>
    <c:legend>
      <c:legendPos val="b"/>
      <c:layout>
        <c:manualLayout>
          <c:xMode val="edge"/>
          <c:yMode val="edge"/>
          <c:x val="0.69404814902996603"/>
          <c:y val="0.14467704366671266"/>
          <c:w val="0.26641446372114824"/>
          <c:h val="0.5363715146392851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Schedules!$C$53</c:f>
          <c:strCache>
            <c:ptCount val="1"/>
            <c:pt idx="0">
              <c:v>ExhaustHoodGreaterThan 5000cfm</c:v>
            </c:pt>
          </c:strCache>
        </c:strRef>
      </c:tx>
      <c:overlay val="0"/>
      <c:spPr>
        <a:noFill/>
        <a:ln>
          <a:noFill/>
        </a:ln>
        <a:effectLst/>
      </c:spPr>
      <c:txPr>
        <a:bodyPr rot="0" spcFirstLastPara="1" vertOverflow="ellipsis" vert="horz" wrap="square" anchor="ctr" anchorCtr="1"/>
        <a:lstStyle/>
        <a:p>
          <a:pPr>
            <a:defRPr sz="1000" b="1" i="0" u="none" strike="noStrike" kern="1200" spc="0" baseline="0">
              <a:solidFill>
                <a:sysClr val="windowText" lastClr="000000"/>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7.9336457077718955E-2"/>
          <c:y val="0.27580859828497228"/>
          <c:w val="0.8918934619209431"/>
          <c:h val="0.45734763849155685"/>
        </c:manualLayout>
      </c:layout>
      <c:lineChart>
        <c:grouping val="standard"/>
        <c:varyColors val="0"/>
        <c:ser>
          <c:idx val="0"/>
          <c:order val="0"/>
          <c:tx>
            <c:strRef>
              <c:f>Schedules!$E$53</c:f>
              <c:strCache>
                <c:ptCount val="1"/>
                <c:pt idx="0">
                  <c:v>Weekday</c:v>
                </c:pt>
              </c:strCache>
            </c:strRef>
          </c:tx>
          <c:spPr>
            <a:ln w="28575" cap="rnd">
              <a:solidFill>
                <a:schemeClr val="accent1"/>
              </a:solidFill>
              <a:round/>
            </a:ln>
            <a:effectLst/>
          </c:spPr>
          <c:marker>
            <c:symbol val="none"/>
          </c:marker>
          <c:val>
            <c:numRef>
              <c:f>Schedules!$F$53:$AC$53</c:f>
              <c:numCache>
                <c:formatCode>0.00</c:formatCode>
                <c:ptCount val="24"/>
                <c:pt idx="0">
                  <c:v>0</c:v>
                </c:pt>
                <c:pt idx="1">
                  <c:v>0</c:v>
                </c:pt>
                <c:pt idx="2">
                  <c:v>0</c:v>
                </c:pt>
                <c:pt idx="3">
                  <c:v>0</c:v>
                </c:pt>
                <c:pt idx="4">
                  <c:v>0</c:v>
                </c:pt>
                <c:pt idx="5">
                  <c:v>1</c:v>
                </c:pt>
                <c:pt idx="6">
                  <c:v>0.5</c:v>
                </c:pt>
                <c:pt idx="7">
                  <c:v>1</c:v>
                </c:pt>
                <c:pt idx="8">
                  <c:v>0.5</c:v>
                </c:pt>
                <c:pt idx="9">
                  <c:v>1</c:v>
                </c:pt>
                <c:pt idx="10">
                  <c:v>0.5</c:v>
                </c:pt>
                <c:pt idx="11">
                  <c:v>1</c:v>
                </c:pt>
                <c:pt idx="12">
                  <c:v>0.5</c:v>
                </c:pt>
                <c:pt idx="13">
                  <c:v>1</c:v>
                </c:pt>
                <c:pt idx="14">
                  <c:v>0.5</c:v>
                </c:pt>
                <c:pt idx="15">
                  <c:v>1</c:v>
                </c:pt>
                <c:pt idx="16">
                  <c:v>0.5</c:v>
                </c:pt>
                <c:pt idx="17">
                  <c:v>1</c:v>
                </c:pt>
                <c:pt idx="18">
                  <c:v>0.5</c:v>
                </c:pt>
                <c:pt idx="19">
                  <c:v>0</c:v>
                </c:pt>
                <c:pt idx="20">
                  <c:v>0</c:v>
                </c:pt>
                <c:pt idx="21">
                  <c:v>0</c:v>
                </c:pt>
                <c:pt idx="22">
                  <c:v>0</c:v>
                </c:pt>
                <c:pt idx="23">
                  <c:v>0</c:v>
                </c:pt>
              </c:numCache>
            </c:numRef>
          </c:val>
          <c:smooth val="0"/>
          <c:extLst>
            <c:ext xmlns:c16="http://schemas.microsoft.com/office/drawing/2014/chart" uri="{C3380CC4-5D6E-409C-BE32-E72D297353CC}">
              <c16:uniqueId val="{00000000-E963-4AF0-92E5-5ED07C5C4C9E}"/>
            </c:ext>
          </c:extLst>
        </c:ser>
        <c:ser>
          <c:idx val="1"/>
          <c:order val="1"/>
          <c:tx>
            <c:strRef>
              <c:f>Schedules!$E$54</c:f>
              <c:strCache>
                <c:ptCount val="1"/>
                <c:pt idx="0">
                  <c:v>Saturday</c:v>
                </c:pt>
              </c:strCache>
            </c:strRef>
          </c:tx>
          <c:spPr>
            <a:ln w="28575" cap="rnd">
              <a:solidFill>
                <a:schemeClr val="accent2"/>
              </a:solidFill>
              <a:round/>
            </a:ln>
            <a:effectLst/>
          </c:spPr>
          <c:marker>
            <c:symbol val="none"/>
          </c:marker>
          <c:val>
            <c:numRef>
              <c:f>Schedules!$F$54:$AC$54</c:f>
              <c:numCache>
                <c:formatCode>0.00</c:formatCode>
                <c:ptCount val="24"/>
                <c:pt idx="0">
                  <c:v>0</c:v>
                </c:pt>
                <c:pt idx="1">
                  <c:v>0</c:v>
                </c:pt>
                <c:pt idx="2">
                  <c:v>0</c:v>
                </c:pt>
                <c:pt idx="3">
                  <c:v>0</c:v>
                </c:pt>
                <c:pt idx="4">
                  <c:v>0</c:v>
                </c:pt>
                <c:pt idx="5">
                  <c:v>0</c:v>
                </c:pt>
                <c:pt idx="6">
                  <c:v>0.5</c:v>
                </c:pt>
                <c:pt idx="7">
                  <c:v>1</c:v>
                </c:pt>
                <c:pt idx="8">
                  <c:v>0.5</c:v>
                </c:pt>
                <c:pt idx="9">
                  <c:v>1</c:v>
                </c:pt>
                <c:pt idx="10">
                  <c:v>0.5</c:v>
                </c:pt>
                <c:pt idx="11">
                  <c:v>1</c:v>
                </c:pt>
                <c:pt idx="12">
                  <c:v>0.5</c:v>
                </c:pt>
                <c:pt idx="13">
                  <c:v>1</c:v>
                </c:pt>
                <c:pt idx="14">
                  <c:v>0.5</c:v>
                </c:pt>
                <c:pt idx="15">
                  <c:v>1</c:v>
                </c:pt>
                <c:pt idx="16">
                  <c:v>0.5</c:v>
                </c:pt>
                <c:pt idx="17">
                  <c:v>1</c:v>
                </c:pt>
                <c:pt idx="18">
                  <c:v>0.5</c:v>
                </c:pt>
                <c:pt idx="19">
                  <c:v>0</c:v>
                </c:pt>
                <c:pt idx="20">
                  <c:v>0</c:v>
                </c:pt>
                <c:pt idx="21">
                  <c:v>0</c:v>
                </c:pt>
                <c:pt idx="22">
                  <c:v>0</c:v>
                </c:pt>
                <c:pt idx="23">
                  <c:v>0</c:v>
                </c:pt>
              </c:numCache>
            </c:numRef>
          </c:val>
          <c:smooth val="0"/>
          <c:extLst>
            <c:ext xmlns:c16="http://schemas.microsoft.com/office/drawing/2014/chart" uri="{C3380CC4-5D6E-409C-BE32-E72D297353CC}">
              <c16:uniqueId val="{00000001-E963-4AF0-92E5-5ED07C5C4C9E}"/>
            </c:ext>
          </c:extLst>
        </c:ser>
        <c:ser>
          <c:idx val="2"/>
          <c:order val="2"/>
          <c:tx>
            <c:strRef>
              <c:f>Schedules!$E$55</c:f>
              <c:strCache>
                <c:ptCount val="1"/>
                <c:pt idx="0">
                  <c:v>Sunday</c:v>
                </c:pt>
              </c:strCache>
            </c:strRef>
          </c:tx>
          <c:spPr>
            <a:ln w="28575" cap="rnd">
              <a:solidFill>
                <a:schemeClr val="accent3"/>
              </a:solidFill>
              <a:round/>
            </a:ln>
            <a:effectLst/>
          </c:spPr>
          <c:marker>
            <c:symbol val="none"/>
          </c:marker>
          <c:val>
            <c:numRef>
              <c:f>Schedules!$F$55:$AC$55</c:f>
              <c:numCache>
                <c:formatCode>0.00</c:formatCode>
                <c:ptCount val="24"/>
                <c:pt idx="0">
                  <c:v>0</c:v>
                </c:pt>
                <c:pt idx="1">
                  <c:v>0</c:v>
                </c:pt>
                <c:pt idx="2">
                  <c:v>0</c:v>
                </c:pt>
                <c:pt idx="3">
                  <c:v>0</c:v>
                </c:pt>
                <c:pt idx="4">
                  <c:v>0</c:v>
                </c:pt>
                <c:pt idx="5">
                  <c:v>0</c:v>
                </c:pt>
                <c:pt idx="6">
                  <c:v>0.5</c:v>
                </c:pt>
                <c:pt idx="7">
                  <c:v>1</c:v>
                </c:pt>
                <c:pt idx="8">
                  <c:v>0.5</c:v>
                </c:pt>
                <c:pt idx="9">
                  <c:v>1</c:v>
                </c:pt>
                <c:pt idx="10">
                  <c:v>0.5</c:v>
                </c:pt>
                <c:pt idx="11">
                  <c:v>1</c:v>
                </c:pt>
                <c:pt idx="12">
                  <c:v>0.5</c:v>
                </c:pt>
                <c:pt idx="13">
                  <c:v>1</c:v>
                </c:pt>
                <c:pt idx="14">
                  <c:v>0.5</c:v>
                </c:pt>
                <c:pt idx="15">
                  <c:v>1</c:v>
                </c:pt>
                <c:pt idx="16">
                  <c:v>0.5</c:v>
                </c:pt>
                <c:pt idx="17">
                  <c:v>1</c:v>
                </c:pt>
                <c:pt idx="18">
                  <c:v>0.5</c:v>
                </c:pt>
                <c:pt idx="19">
                  <c:v>0</c:v>
                </c:pt>
                <c:pt idx="20">
                  <c:v>0</c:v>
                </c:pt>
                <c:pt idx="21">
                  <c:v>0</c:v>
                </c:pt>
                <c:pt idx="22">
                  <c:v>0</c:v>
                </c:pt>
                <c:pt idx="23">
                  <c:v>0</c:v>
                </c:pt>
              </c:numCache>
            </c:numRef>
          </c:val>
          <c:smooth val="0"/>
          <c:extLst>
            <c:ext xmlns:c16="http://schemas.microsoft.com/office/drawing/2014/chart" uri="{C3380CC4-5D6E-409C-BE32-E72D297353CC}">
              <c16:uniqueId val="{00000002-E963-4AF0-92E5-5ED07C5C4C9E}"/>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r"/>
      <c:layout>
        <c:manualLayout>
          <c:xMode val="edge"/>
          <c:yMode val="edge"/>
          <c:x val="0.77771997768731327"/>
          <c:y val="8.6771556123950835E-2"/>
          <c:w val="0.20413846531474766"/>
          <c:h val="0.4582499990958310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j-lt"/>
                <a:ea typeface="+mn-ea"/>
                <a:cs typeface="+mn-cs"/>
              </a:defRPr>
            </a:pPr>
            <a:r>
              <a:rPr lang="en-US" sz="1400" b="1">
                <a:solidFill>
                  <a:sysClr val="windowText" lastClr="000000"/>
                </a:solidFill>
                <a:latin typeface="+mj-lt"/>
              </a:rPr>
              <a:t>CEC: </a:t>
            </a:r>
            <a:r>
              <a:rPr lang="en-US">
                <a:solidFill>
                  <a:sysClr val="windowText" lastClr="000000"/>
                </a:solidFill>
                <a:latin typeface="+mj-lt"/>
              </a:rPr>
              <a:t>Occpancy </a:t>
            </a:r>
            <a:r>
              <a:rPr lang="en-US" sz="1400" b="0" i="0" u="none" strike="noStrike" kern="1200" spc="0" baseline="0">
                <a:solidFill>
                  <a:sysClr val="windowText" lastClr="000000"/>
                </a:solidFill>
                <a:latin typeface="+mj-lt"/>
              </a:rPr>
              <a:t>Schedule- Small office</a:t>
            </a:r>
            <a:endParaRPr lang="en-US">
              <a:solidFill>
                <a:sysClr val="windowText" lastClr="000000"/>
              </a:solidFill>
              <a:latin typeface="+mj-l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j-lt"/>
              <a:ea typeface="+mn-ea"/>
              <a:cs typeface="+mn-cs"/>
            </a:defRPr>
          </a:pPr>
          <a:endParaRPr lang="en-US"/>
        </a:p>
      </c:txPr>
    </c:title>
    <c:autoTitleDeleted val="0"/>
    <c:plotArea>
      <c:layout/>
      <c:lineChart>
        <c:grouping val="standard"/>
        <c:varyColors val="0"/>
        <c:ser>
          <c:idx val="5"/>
          <c:order val="0"/>
          <c:tx>
            <c:strRef>
              <c:f>Occupnacy!$J$68</c:f>
              <c:strCache>
                <c:ptCount val="1"/>
                <c:pt idx="0">
                  <c:v>CEC Weekday</c:v>
                </c:pt>
              </c:strCache>
            </c:strRef>
          </c:tx>
          <c:spPr>
            <a:ln w="28575" cap="rnd">
              <a:solidFill>
                <a:schemeClr val="accent6"/>
              </a:solidFill>
              <a:round/>
            </a:ln>
            <a:effectLst/>
          </c:spPr>
          <c:marker>
            <c:symbol val="none"/>
          </c:marker>
          <c:cat>
            <c:numRef>
              <c:f>Occupnacy!$A$69:$A$92</c:f>
              <c:numCache>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Cache>
            </c:numRef>
          </c:cat>
          <c:val>
            <c:numRef>
              <c:f>Occupnacy!$J$69:$J$92</c:f>
              <c:numCache>
                <c:formatCode>General</c:formatCode>
                <c:ptCount val="24"/>
                <c:pt idx="0">
                  <c:v>0</c:v>
                </c:pt>
                <c:pt idx="1">
                  <c:v>0</c:v>
                </c:pt>
                <c:pt idx="2">
                  <c:v>0</c:v>
                </c:pt>
                <c:pt idx="3">
                  <c:v>0</c:v>
                </c:pt>
                <c:pt idx="4">
                  <c:v>0</c:v>
                </c:pt>
                <c:pt idx="5">
                  <c:v>0</c:v>
                </c:pt>
                <c:pt idx="6">
                  <c:v>0.1</c:v>
                </c:pt>
                <c:pt idx="7">
                  <c:v>0.2</c:v>
                </c:pt>
                <c:pt idx="8">
                  <c:v>0.95</c:v>
                </c:pt>
                <c:pt idx="9">
                  <c:v>0.95</c:v>
                </c:pt>
                <c:pt idx="10">
                  <c:v>0.95</c:v>
                </c:pt>
                <c:pt idx="11">
                  <c:v>0.95</c:v>
                </c:pt>
                <c:pt idx="12">
                  <c:v>0.5</c:v>
                </c:pt>
                <c:pt idx="13">
                  <c:v>0.95</c:v>
                </c:pt>
                <c:pt idx="14">
                  <c:v>0.95</c:v>
                </c:pt>
                <c:pt idx="15">
                  <c:v>0.95</c:v>
                </c:pt>
                <c:pt idx="16">
                  <c:v>0.95</c:v>
                </c:pt>
                <c:pt idx="17">
                  <c:v>0.3</c:v>
                </c:pt>
                <c:pt idx="18">
                  <c:v>0.1</c:v>
                </c:pt>
                <c:pt idx="19">
                  <c:v>0.1</c:v>
                </c:pt>
                <c:pt idx="20">
                  <c:v>0.1</c:v>
                </c:pt>
                <c:pt idx="21">
                  <c:v>0.1</c:v>
                </c:pt>
                <c:pt idx="22">
                  <c:v>0.05</c:v>
                </c:pt>
                <c:pt idx="23">
                  <c:v>0</c:v>
                </c:pt>
              </c:numCache>
            </c:numRef>
          </c:val>
          <c:smooth val="0"/>
          <c:extLst>
            <c:ext xmlns:c16="http://schemas.microsoft.com/office/drawing/2014/chart" uri="{C3380CC4-5D6E-409C-BE32-E72D297353CC}">
              <c16:uniqueId val="{00000000-843C-45B0-8AEE-A18D70991123}"/>
            </c:ext>
          </c:extLst>
        </c:ser>
        <c:ser>
          <c:idx val="6"/>
          <c:order val="1"/>
          <c:tx>
            <c:strRef>
              <c:f>Occupnacy!$K$68</c:f>
              <c:strCache>
                <c:ptCount val="1"/>
                <c:pt idx="0">
                  <c:v>CEC Saturday</c:v>
                </c:pt>
              </c:strCache>
            </c:strRef>
          </c:tx>
          <c:spPr>
            <a:ln w="28575" cap="rnd">
              <a:solidFill>
                <a:schemeClr val="accent1">
                  <a:lumMod val="60000"/>
                </a:schemeClr>
              </a:solidFill>
              <a:round/>
            </a:ln>
            <a:effectLst/>
          </c:spPr>
          <c:marker>
            <c:symbol val="none"/>
          </c:marker>
          <c:cat>
            <c:numRef>
              <c:f>Occupnacy!$A$69:$A$92</c:f>
              <c:numCache>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Cache>
            </c:numRef>
          </c:cat>
          <c:val>
            <c:numRef>
              <c:f>Occupnacy!$K$69:$K$92</c:f>
              <c:numCache>
                <c:formatCode>General</c:formatCode>
                <c:ptCount val="24"/>
                <c:pt idx="0">
                  <c:v>0</c:v>
                </c:pt>
                <c:pt idx="1">
                  <c:v>0</c:v>
                </c:pt>
                <c:pt idx="2">
                  <c:v>0</c:v>
                </c:pt>
                <c:pt idx="3">
                  <c:v>0</c:v>
                </c:pt>
                <c:pt idx="4">
                  <c:v>0</c:v>
                </c:pt>
                <c:pt idx="5">
                  <c:v>0</c:v>
                </c:pt>
                <c:pt idx="6">
                  <c:v>0.1</c:v>
                </c:pt>
                <c:pt idx="7">
                  <c:v>0.1</c:v>
                </c:pt>
                <c:pt idx="8">
                  <c:v>0.3</c:v>
                </c:pt>
                <c:pt idx="9">
                  <c:v>0.3</c:v>
                </c:pt>
                <c:pt idx="10">
                  <c:v>0.3</c:v>
                </c:pt>
                <c:pt idx="11">
                  <c:v>0.3</c:v>
                </c:pt>
                <c:pt idx="12">
                  <c:v>0.1</c:v>
                </c:pt>
                <c:pt idx="13">
                  <c:v>0.1</c:v>
                </c:pt>
                <c:pt idx="14">
                  <c:v>0.1</c:v>
                </c:pt>
                <c:pt idx="15">
                  <c:v>0.1</c:v>
                </c:pt>
                <c:pt idx="16">
                  <c:v>0.1</c:v>
                </c:pt>
                <c:pt idx="17">
                  <c:v>0.05</c:v>
                </c:pt>
                <c:pt idx="18">
                  <c:v>0.05</c:v>
                </c:pt>
                <c:pt idx="19">
                  <c:v>0</c:v>
                </c:pt>
                <c:pt idx="20">
                  <c:v>0</c:v>
                </c:pt>
                <c:pt idx="21">
                  <c:v>0</c:v>
                </c:pt>
                <c:pt idx="22">
                  <c:v>0</c:v>
                </c:pt>
                <c:pt idx="23">
                  <c:v>0</c:v>
                </c:pt>
              </c:numCache>
            </c:numRef>
          </c:val>
          <c:smooth val="0"/>
          <c:extLst>
            <c:ext xmlns:c16="http://schemas.microsoft.com/office/drawing/2014/chart" uri="{C3380CC4-5D6E-409C-BE32-E72D297353CC}">
              <c16:uniqueId val="{00000001-843C-45B0-8AEE-A18D70991123}"/>
            </c:ext>
          </c:extLst>
        </c:ser>
        <c:ser>
          <c:idx val="7"/>
          <c:order val="2"/>
          <c:tx>
            <c:strRef>
              <c:f>Occupnacy!$L$68</c:f>
              <c:strCache>
                <c:ptCount val="1"/>
                <c:pt idx="0">
                  <c:v>CEC Sunday</c:v>
                </c:pt>
              </c:strCache>
            </c:strRef>
          </c:tx>
          <c:spPr>
            <a:ln w="28575" cap="rnd">
              <a:solidFill>
                <a:schemeClr val="accent2">
                  <a:lumMod val="60000"/>
                </a:schemeClr>
              </a:solidFill>
              <a:round/>
            </a:ln>
            <a:effectLst/>
          </c:spPr>
          <c:marker>
            <c:symbol val="none"/>
          </c:marker>
          <c:cat>
            <c:numRef>
              <c:f>Occupnacy!$A$69:$A$92</c:f>
              <c:numCache>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Cache>
            </c:numRef>
          </c:cat>
          <c:val>
            <c:numRef>
              <c:f>Occupnacy!$L$69:$L$92</c:f>
              <c:numCache>
                <c:formatCode>General</c:formatCode>
                <c:ptCount val="24"/>
                <c:pt idx="0">
                  <c:v>0</c:v>
                </c:pt>
                <c:pt idx="1">
                  <c:v>0</c:v>
                </c:pt>
                <c:pt idx="2">
                  <c:v>0</c:v>
                </c:pt>
                <c:pt idx="3">
                  <c:v>0</c:v>
                </c:pt>
                <c:pt idx="4">
                  <c:v>0</c:v>
                </c:pt>
                <c:pt idx="5">
                  <c:v>0</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2-843C-45B0-8AEE-A18D70991123}"/>
            </c:ext>
          </c:extLst>
        </c:ser>
        <c:dLbls>
          <c:showLegendKey val="0"/>
          <c:showVal val="0"/>
          <c:showCatName val="0"/>
          <c:showSerName val="0"/>
          <c:showPercent val="0"/>
          <c:showBubbleSize val="0"/>
        </c:dLbls>
        <c:smooth val="0"/>
        <c:axId val="1948439823"/>
        <c:axId val="1948451823"/>
      </c:lineChart>
      <c:catAx>
        <c:axId val="19484398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8451823"/>
        <c:crosses val="autoZero"/>
        <c:auto val="1"/>
        <c:lblAlgn val="ctr"/>
        <c:lblOffset val="100"/>
        <c:noMultiLvlLbl val="0"/>
      </c:catAx>
      <c:valAx>
        <c:axId val="19484518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843982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r>
              <a:rPr lang="en-US"/>
              <a:t>RestaurantFastFood</a:t>
            </a:r>
            <a:r>
              <a:rPr lang="en-US" baseline="0"/>
              <a:t> </a:t>
            </a:r>
            <a:r>
              <a:rPr lang="en-US"/>
              <a:t>CalBEM Prototype vs. CEUS 2022</a:t>
            </a:r>
          </a:p>
        </c:rich>
      </c:tx>
      <c:overlay val="0"/>
      <c:spPr>
        <a:noFill/>
        <a:ln>
          <a:noFill/>
        </a:ln>
        <a:effectLst/>
      </c:spPr>
      <c:txPr>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1"/>
          <c:order val="0"/>
          <c:tx>
            <c:strRef>
              <c:f>'Energy Usage'!$U$2</c:f>
              <c:strCache>
                <c:ptCount val="1"/>
                <c:pt idx="0">
                  <c:v>Acceptable Range (25% Lower)</c:v>
                </c:pt>
              </c:strCache>
            </c:strRef>
          </c:tx>
          <c:spPr>
            <a:noFill/>
            <a:ln>
              <a:noFill/>
            </a:ln>
            <a:effectLst/>
          </c:spPr>
          <c:invertIfNegative val="0"/>
          <c:val>
            <c:numRef>
              <c:f>'Energy Usage'!$U$3:$U$18</c:f>
              <c:numCache>
                <c:formatCode>0.0</c:formatCode>
                <c:ptCount val="16"/>
                <c:pt idx="0">
                  <c:v>246.45760872702002</c:v>
                </c:pt>
                <c:pt idx="1">
                  <c:v>220.52276347213933</c:v>
                </c:pt>
                <c:pt idx="2">
                  <c:v>224.5108983857213</c:v>
                </c:pt>
                <c:pt idx="3">
                  <c:v>224.18194940063478</c:v>
                </c:pt>
                <c:pt idx="4">
                  <c:v>224.68278436156663</c:v>
                </c:pt>
                <c:pt idx="5">
                  <c:v>243.87767064893626</c:v>
                </c:pt>
                <c:pt idx="6">
                  <c:v>276.14819481777937</c:v>
                </c:pt>
                <c:pt idx="7">
                  <c:v>262.58350973340777</c:v>
                </c:pt>
                <c:pt idx="8">
                  <c:v>247.38313105186069</c:v>
                </c:pt>
                <c:pt idx="9">
                  <c:v>270.75566139567621</c:v>
                </c:pt>
                <c:pt idx="10">
                  <c:v>235.14753442028919</c:v>
                </c:pt>
                <c:pt idx="11">
                  <c:v>252.94664522247081</c:v>
                </c:pt>
                <c:pt idx="12">
                  <c:v>256.58799286800985</c:v>
                </c:pt>
                <c:pt idx="13">
                  <c:v>251.31841996543454</c:v>
                </c:pt>
                <c:pt idx="14">
                  <c:v>299.99140315973068</c:v>
                </c:pt>
                <c:pt idx="15">
                  <c:v>244.72604766701858</c:v>
                </c:pt>
              </c:numCache>
            </c:numRef>
          </c:val>
          <c:extLst>
            <c:ext xmlns:c16="http://schemas.microsoft.com/office/drawing/2014/chart" uri="{C3380CC4-5D6E-409C-BE32-E72D297353CC}">
              <c16:uniqueId val="{00000000-858E-4C7B-A470-667B40492FA6}"/>
            </c:ext>
          </c:extLst>
        </c:ser>
        <c:ser>
          <c:idx val="2"/>
          <c:order val="1"/>
          <c:tx>
            <c:strRef>
              <c:f>'Energy Usage'!$V$2</c:f>
              <c:strCache>
                <c:ptCount val="1"/>
                <c:pt idx="0">
                  <c:v>CEUS 2022 Acceptable EUI Range </c:v>
                </c:pt>
              </c:strCache>
            </c:strRef>
          </c:tx>
          <c:spPr>
            <a:solidFill>
              <a:schemeClr val="accent4">
                <a:lumMod val="40000"/>
                <a:lumOff val="60000"/>
              </a:schemeClr>
            </a:solidFill>
            <a:ln>
              <a:solidFill>
                <a:schemeClr val="accent4">
                  <a:lumMod val="75000"/>
                </a:schemeClr>
              </a:solidFill>
            </a:ln>
            <a:effectLst/>
          </c:spPr>
          <c:invertIfNegative val="0"/>
          <c:val>
            <c:numRef>
              <c:f>'Energy Usage'!$V$3:$V$18</c:f>
              <c:numCache>
                <c:formatCode>0.0</c:formatCode>
                <c:ptCount val="16"/>
                <c:pt idx="0">
                  <c:v>164.30507248468004</c:v>
                </c:pt>
                <c:pt idx="1">
                  <c:v>147.01517564809285</c:v>
                </c:pt>
                <c:pt idx="2">
                  <c:v>149.6739322571475</c:v>
                </c:pt>
                <c:pt idx="3">
                  <c:v>149.45463293375656</c:v>
                </c:pt>
                <c:pt idx="4">
                  <c:v>149.78852290771113</c:v>
                </c:pt>
                <c:pt idx="5">
                  <c:v>162.58511376595754</c:v>
                </c:pt>
                <c:pt idx="6">
                  <c:v>184.09879654518625</c:v>
                </c:pt>
                <c:pt idx="7">
                  <c:v>175.05567315560518</c:v>
                </c:pt>
                <c:pt idx="8">
                  <c:v>164.92208736790712</c:v>
                </c:pt>
                <c:pt idx="9">
                  <c:v>180.50377426378418</c:v>
                </c:pt>
                <c:pt idx="10">
                  <c:v>156.76502294685949</c:v>
                </c:pt>
                <c:pt idx="11">
                  <c:v>168.63109681498054</c:v>
                </c:pt>
                <c:pt idx="12">
                  <c:v>171.05866191200653</c:v>
                </c:pt>
                <c:pt idx="13">
                  <c:v>167.5456133102897</c:v>
                </c:pt>
                <c:pt idx="14">
                  <c:v>199.99426877315375</c:v>
                </c:pt>
                <c:pt idx="15">
                  <c:v>163.15069844467905</c:v>
                </c:pt>
              </c:numCache>
            </c:numRef>
          </c:val>
          <c:extLst>
            <c:ext xmlns:c16="http://schemas.microsoft.com/office/drawing/2014/chart" uri="{C3380CC4-5D6E-409C-BE32-E72D297353CC}">
              <c16:uniqueId val="{00000001-858E-4C7B-A470-667B40492FA6}"/>
            </c:ext>
          </c:extLst>
        </c:ser>
        <c:dLbls>
          <c:showLegendKey val="0"/>
          <c:showVal val="0"/>
          <c:showCatName val="0"/>
          <c:showSerName val="0"/>
          <c:showPercent val="0"/>
          <c:showBubbleSize val="0"/>
        </c:dLbls>
        <c:gapWidth val="150"/>
        <c:overlap val="100"/>
        <c:axId val="758910767"/>
        <c:axId val="758909327"/>
      </c:barChart>
      <c:scatterChart>
        <c:scatterStyle val="lineMarker"/>
        <c:varyColors val="0"/>
        <c:ser>
          <c:idx val="0"/>
          <c:order val="2"/>
          <c:tx>
            <c:strRef>
              <c:f>'Energy Usage'!$E$2</c:f>
              <c:strCache>
                <c:ptCount val="1"/>
                <c:pt idx="0">
                  <c:v>CalBEM Total  EUI (KBTU/ft²)</c:v>
                </c:pt>
              </c:strCache>
            </c:strRef>
          </c:tx>
          <c:spPr>
            <a:ln w="25400" cap="rnd">
              <a:noFill/>
              <a:round/>
            </a:ln>
            <a:effectLst/>
          </c:spPr>
          <c:marker>
            <c:symbol val="square"/>
            <c:size val="7"/>
            <c:spPr>
              <a:solidFill>
                <a:schemeClr val="accent1"/>
              </a:solidFill>
              <a:ln w="9525">
                <a:solidFill>
                  <a:srgbClr val="001132"/>
                </a:solidFill>
              </a:ln>
              <a:effectLst/>
            </c:spPr>
          </c:marker>
          <c:yVal>
            <c:numRef>
              <c:f>'Energy Usage'!$E$3:$E$18</c:f>
              <c:numCache>
                <c:formatCode>0.0</c:formatCode>
                <c:ptCount val="16"/>
                <c:pt idx="0">
                  <c:v>320.45987836464826</c:v>
                </c:pt>
                <c:pt idx="1">
                  <c:v>329.41358928000426</c:v>
                </c:pt>
                <c:pt idx="2">
                  <c:v>299.16145091668653</c:v>
                </c:pt>
                <c:pt idx="3">
                  <c:v>338.84441045479156</c:v>
                </c:pt>
                <c:pt idx="4">
                  <c:v>302.06341642205274</c:v>
                </c:pt>
                <c:pt idx="5">
                  <c:v>286.06857380174563</c:v>
                </c:pt>
                <c:pt idx="6">
                  <c:v>284.05336565373631</c:v>
                </c:pt>
                <c:pt idx="7">
                  <c:v>308.99673102305866</c:v>
                </c:pt>
                <c:pt idx="8">
                  <c:v>313.576703957939</c:v>
                </c:pt>
                <c:pt idx="9">
                  <c:v>320.32427868950083</c:v>
                </c:pt>
                <c:pt idx="10">
                  <c:v>354.00625336871889</c:v>
                </c:pt>
                <c:pt idx="11">
                  <c:v>336.47788188196193</c:v>
                </c:pt>
                <c:pt idx="12">
                  <c:v>344.37717934109457</c:v>
                </c:pt>
                <c:pt idx="13">
                  <c:v>350.98342670490291</c:v>
                </c:pt>
                <c:pt idx="14">
                  <c:v>349.45815360695059</c:v>
                </c:pt>
                <c:pt idx="15">
                  <c:v>346.16625435985918</c:v>
                </c:pt>
              </c:numCache>
            </c:numRef>
          </c:yVal>
          <c:smooth val="0"/>
          <c:extLst>
            <c:ext xmlns:c16="http://schemas.microsoft.com/office/drawing/2014/chart" uri="{C3380CC4-5D6E-409C-BE32-E72D297353CC}">
              <c16:uniqueId val="{00000002-858E-4C7B-A470-667B40492FA6}"/>
            </c:ext>
          </c:extLst>
        </c:ser>
        <c:ser>
          <c:idx val="3"/>
          <c:order val="3"/>
          <c:tx>
            <c:strRef>
              <c:f>'Energy Usage'!$H$2</c:f>
              <c:strCache>
                <c:ptCount val="1"/>
                <c:pt idx="0">
                  <c:v>New Construction  Total EUI (KBTU/ft²)</c:v>
                </c:pt>
              </c:strCache>
            </c:strRef>
          </c:tx>
          <c:spPr>
            <a:ln w="25400" cap="rnd">
              <a:noFill/>
              <a:round/>
            </a:ln>
            <a:effectLst/>
          </c:spPr>
          <c:marker>
            <c:symbol val="diamond"/>
            <c:size val="7"/>
            <c:spPr>
              <a:solidFill>
                <a:srgbClr val="00B050"/>
              </a:solidFill>
              <a:ln w="9525">
                <a:solidFill>
                  <a:srgbClr val="001132"/>
                </a:solidFill>
              </a:ln>
              <a:effectLst/>
            </c:spPr>
          </c:marker>
          <c:yVal>
            <c:numRef>
              <c:f>'Energy Usage'!$H$3:$H$18</c:f>
              <c:numCache>
                <c:formatCode>0.0</c:formatCode>
                <c:ptCount val="16"/>
                <c:pt idx="0">
                  <c:v>313.3</c:v>
                </c:pt>
                <c:pt idx="1">
                  <c:v>310.19</c:v>
                </c:pt>
                <c:pt idx="2">
                  <c:v>287.38</c:v>
                </c:pt>
                <c:pt idx="3">
                  <c:v>315.72000000000003</c:v>
                </c:pt>
                <c:pt idx="4">
                  <c:v>289.49</c:v>
                </c:pt>
                <c:pt idx="5">
                  <c:v>274.58</c:v>
                </c:pt>
                <c:pt idx="6">
                  <c:v>273.28000000000003</c:v>
                </c:pt>
                <c:pt idx="7">
                  <c:v>293.52999999999997</c:v>
                </c:pt>
                <c:pt idx="8">
                  <c:v>294.46000000000004</c:v>
                </c:pt>
                <c:pt idx="9">
                  <c:v>301.39</c:v>
                </c:pt>
                <c:pt idx="10">
                  <c:v>330.15999999999997</c:v>
                </c:pt>
                <c:pt idx="11">
                  <c:v>315.95000000000005</c:v>
                </c:pt>
                <c:pt idx="12">
                  <c:v>324.23</c:v>
                </c:pt>
                <c:pt idx="13">
                  <c:v>328.75</c:v>
                </c:pt>
                <c:pt idx="14">
                  <c:v>330.75</c:v>
                </c:pt>
                <c:pt idx="15">
                  <c:v>328.67</c:v>
                </c:pt>
              </c:numCache>
            </c:numRef>
          </c:yVal>
          <c:smooth val="0"/>
          <c:extLst>
            <c:ext xmlns:c16="http://schemas.microsoft.com/office/drawing/2014/chart" uri="{C3380CC4-5D6E-409C-BE32-E72D297353CC}">
              <c16:uniqueId val="{00000003-858E-4C7B-A470-667B40492FA6}"/>
            </c:ext>
          </c:extLst>
        </c:ser>
        <c:dLbls>
          <c:showLegendKey val="0"/>
          <c:showVal val="0"/>
          <c:showCatName val="0"/>
          <c:showSerName val="0"/>
          <c:showPercent val="0"/>
          <c:showBubbleSize val="0"/>
        </c:dLbls>
        <c:axId val="758910767"/>
        <c:axId val="758909327"/>
      </c:scatterChart>
      <c:catAx>
        <c:axId val="758910767"/>
        <c:scaling>
          <c:orientation val="minMax"/>
        </c:scaling>
        <c:delete val="0"/>
        <c:axPos val="b"/>
        <c:title>
          <c:tx>
            <c:rich>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Climate Zone</a:t>
                </a:r>
              </a:p>
            </c:rich>
          </c:tx>
          <c:layout>
            <c:manualLayout>
              <c:xMode val="edge"/>
              <c:yMode val="edge"/>
              <c:x val="0.48255556526229237"/>
              <c:y val="0.8403780585805608"/>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09327"/>
        <c:crosses val="autoZero"/>
        <c:auto val="1"/>
        <c:lblAlgn val="ctr"/>
        <c:lblOffset val="100"/>
        <c:noMultiLvlLbl val="0"/>
      </c:catAx>
      <c:valAx>
        <c:axId val="758909327"/>
        <c:scaling>
          <c:orientation val="minMax"/>
          <c:max val="600"/>
          <c:min val="10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Total EUI (kBtu/ft²)</a:t>
                </a:r>
              </a:p>
            </c:rich>
          </c:tx>
          <c:layout>
            <c:manualLayout>
              <c:xMode val="edge"/>
              <c:yMode val="edge"/>
              <c:x val="6.1162073619680356E-3"/>
              <c:y val="0.2802664576629727"/>
            </c:manualLayout>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10767"/>
        <c:crosses val="autoZero"/>
        <c:crossBetween val="between"/>
        <c:majorUnit val="100"/>
      </c:valAx>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sz="1400" baseline="0"/>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r>
              <a:rPr lang="en-US"/>
              <a:t>RestaurantFastFood CalBEM Prototype vs. National Average</a:t>
            </a:r>
          </a:p>
        </c:rich>
      </c:tx>
      <c:overlay val="0"/>
      <c:spPr>
        <a:noFill/>
        <a:ln>
          <a:noFill/>
        </a:ln>
        <a:effectLst/>
      </c:spPr>
      <c:txPr>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1"/>
          <c:order val="0"/>
          <c:tx>
            <c:strRef>
              <c:f>'Energy Usage'!$K$2</c:f>
              <c:strCache>
                <c:ptCount val="1"/>
                <c:pt idx="0">
                  <c:v>Acceptable Range (25% Lower)</c:v>
                </c:pt>
              </c:strCache>
            </c:strRef>
          </c:tx>
          <c:spPr>
            <a:noFill/>
            <a:ln>
              <a:noFill/>
            </a:ln>
            <a:effectLst/>
          </c:spPr>
          <c:invertIfNegative val="0"/>
          <c:val>
            <c:numRef>
              <c:f>'Energy Usage'!$K$3:$K$18</c:f>
              <c:numCache>
                <c:formatCode>General</c:formatCode>
                <c:ptCount val="16"/>
                <c:pt idx="0">
                  <c:v>331.95000000000005</c:v>
                </c:pt>
                <c:pt idx="1">
                  <c:v>331.95000000000005</c:v>
                </c:pt>
                <c:pt idx="2">
                  <c:v>331.95000000000005</c:v>
                </c:pt>
                <c:pt idx="3">
                  <c:v>331.95000000000005</c:v>
                </c:pt>
                <c:pt idx="4">
                  <c:v>331.95000000000005</c:v>
                </c:pt>
                <c:pt idx="5">
                  <c:v>331.95000000000005</c:v>
                </c:pt>
                <c:pt idx="6">
                  <c:v>331.95000000000005</c:v>
                </c:pt>
                <c:pt idx="7">
                  <c:v>331.95000000000005</c:v>
                </c:pt>
                <c:pt idx="8">
                  <c:v>331.95000000000005</c:v>
                </c:pt>
                <c:pt idx="9">
                  <c:v>331.95000000000005</c:v>
                </c:pt>
                <c:pt idx="10">
                  <c:v>331.95000000000005</c:v>
                </c:pt>
                <c:pt idx="11">
                  <c:v>331.95000000000005</c:v>
                </c:pt>
                <c:pt idx="12">
                  <c:v>331.95000000000005</c:v>
                </c:pt>
                <c:pt idx="13">
                  <c:v>331.95000000000005</c:v>
                </c:pt>
                <c:pt idx="14">
                  <c:v>331.95000000000005</c:v>
                </c:pt>
                <c:pt idx="15">
                  <c:v>331.95000000000005</c:v>
                </c:pt>
              </c:numCache>
            </c:numRef>
          </c:val>
          <c:extLst>
            <c:ext xmlns:c16="http://schemas.microsoft.com/office/drawing/2014/chart" uri="{C3380CC4-5D6E-409C-BE32-E72D297353CC}">
              <c16:uniqueId val="{00000000-0A43-4978-ACB4-6DC038DA3856}"/>
            </c:ext>
          </c:extLst>
        </c:ser>
        <c:ser>
          <c:idx val="2"/>
          <c:order val="1"/>
          <c:tx>
            <c:strRef>
              <c:f>'Energy Usage'!$L$2</c:f>
              <c:strCache>
                <c:ptCount val="1"/>
                <c:pt idx="0">
                  <c:v>National Average Acceptable EUI Range</c:v>
                </c:pt>
              </c:strCache>
            </c:strRef>
          </c:tx>
          <c:spPr>
            <a:solidFill>
              <a:srgbClr val="CCCCFF"/>
            </a:solidFill>
            <a:ln>
              <a:solidFill>
                <a:srgbClr val="8238BA"/>
              </a:solidFill>
            </a:ln>
            <a:effectLst/>
          </c:spPr>
          <c:invertIfNegative val="0"/>
          <c:val>
            <c:numRef>
              <c:f>'Energy Usage'!$L$3:$L$18</c:f>
              <c:numCache>
                <c:formatCode>0.0</c:formatCode>
                <c:ptCount val="16"/>
                <c:pt idx="0">
                  <c:v>221.29999999999995</c:v>
                </c:pt>
                <c:pt idx="1">
                  <c:v>221.29999999999995</c:v>
                </c:pt>
                <c:pt idx="2">
                  <c:v>221.29999999999995</c:v>
                </c:pt>
                <c:pt idx="3">
                  <c:v>221.29999999999995</c:v>
                </c:pt>
                <c:pt idx="4">
                  <c:v>221.29999999999995</c:v>
                </c:pt>
                <c:pt idx="5">
                  <c:v>221.29999999999995</c:v>
                </c:pt>
                <c:pt idx="6">
                  <c:v>221.29999999999995</c:v>
                </c:pt>
                <c:pt idx="7">
                  <c:v>221.29999999999995</c:v>
                </c:pt>
                <c:pt idx="8">
                  <c:v>221.29999999999995</c:v>
                </c:pt>
                <c:pt idx="9">
                  <c:v>221.29999999999995</c:v>
                </c:pt>
                <c:pt idx="10">
                  <c:v>221.29999999999995</c:v>
                </c:pt>
                <c:pt idx="11">
                  <c:v>221.29999999999995</c:v>
                </c:pt>
                <c:pt idx="12">
                  <c:v>221.29999999999995</c:v>
                </c:pt>
                <c:pt idx="13">
                  <c:v>221.29999999999995</c:v>
                </c:pt>
                <c:pt idx="14">
                  <c:v>221.29999999999995</c:v>
                </c:pt>
                <c:pt idx="15">
                  <c:v>221.29999999999995</c:v>
                </c:pt>
              </c:numCache>
            </c:numRef>
          </c:val>
          <c:extLst>
            <c:ext xmlns:c16="http://schemas.microsoft.com/office/drawing/2014/chart" uri="{C3380CC4-5D6E-409C-BE32-E72D297353CC}">
              <c16:uniqueId val="{00000001-0A43-4978-ACB4-6DC038DA3856}"/>
            </c:ext>
          </c:extLst>
        </c:ser>
        <c:dLbls>
          <c:showLegendKey val="0"/>
          <c:showVal val="0"/>
          <c:showCatName val="0"/>
          <c:showSerName val="0"/>
          <c:showPercent val="0"/>
          <c:showBubbleSize val="0"/>
        </c:dLbls>
        <c:gapWidth val="150"/>
        <c:overlap val="100"/>
        <c:axId val="758910767"/>
        <c:axId val="758909327"/>
      </c:barChart>
      <c:scatterChart>
        <c:scatterStyle val="lineMarker"/>
        <c:varyColors val="0"/>
        <c:ser>
          <c:idx val="0"/>
          <c:order val="2"/>
          <c:tx>
            <c:strRef>
              <c:f>'Energy Usage'!$E$2</c:f>
              <c:strCache>
                <c:ptCount val="1"/>
                <c:pt idx="0">
                  <c:v>CalBEM Total  EUI (KBTU/ft²)</c:v>
                </c:pt>
              </c:strCache>
            </c:strRef>
          </c:tx>
          <c:spPr>
            <a:ln w="25400" cap="rnd">
              <a:noFill/>
              <a:round/>
            </a:ln>
            <a:effectLst/>
          </c:spPr>
          <c:marker>
            <c:symbol val="square"/>
            <c:size val="7"/>
            <c:spPr>
              <a:solidFill>
                <a:schemeClr val="accent1"/>
              </a:solidFill>
              <a:ln w="9525">
                <a:solidFill>
                  <a:srgbClr val="001132"/>
                </a:solidFill>
              </a:ln>
              <a:effectLst/>
            </c:spPr>
          </c:marker>
          <c:yVal>
            <c:numRef>
              <c:f>'Energy Usage'!$E$3:$E$18</c:f>
              <c:numCache>
                <c:formatCode>0.0</c:formatCode>
                <c:ptCount val="16"/>
                <c:pt idx="0">
                  <c:v>320.45987836464826</c:v>
                </c:pt>
                <c:pt idx="1">
                  <c:v>329.41358928000426</c:v>
                </c:pt>
                <c:pt idx="2">
                  <c:v>299.16145091668653</c:v>
                </c:pt>
                <c:pt idx="3">
                  <c:v>338.84441045479156</c:v>
                </c:pt>
                <c:pt idx="4">
                  <c:v>302.06341642205274</c:v>
                </c:pt>
                <c:pt idx="5">
                  <c:v>286.06857380174563</c:v>
                </c:pt>
                <c:pt idx="6">
                  <c:v>284.05336565373631</c:v>
                </c:pt>
                <c:pt idx="7">
                  <c:v>308.99673102305866</c:v>
                </c:pt>
                <c:pt idx="8">
                  <c:v>313.576703957939</c:v>
                </c:pt>
                <c:pt idx="9">
                  <c:v>320.32427868950083</c:v>
                </c:pt>
                <c:pt idx="10">
                  <c:v>354.00625336871889</c:v>
                </c:pt>
                <c:pt idx="11">
                  <c:v>336.47788188196193</c:v>
                </c:pt>
                <c:pt idx="12">
                  <c:v>344.37717934109457</c:v>
                </c:pt>
                <c:pt idx="13">
                  <c:v>350.98342670490291</c:v>
                </c:pt>
                <c:pt idx="14">
                  <c:v>349.45815360695059</c:v>
                </c:pt>
                <c:pt idx="15">
                  <c:v>346.16625435985918</c:v>
                </c:pt>
              </c:numCache>
            </c:numRef>
          </c:yVal>
          <c:smooth val="0"/>
          <c:extLst>
            <c:ext xmlns:c16="http://schemas.microsoft.com/office/drawing/2014/chart" uri="{C3380CC4-5D6E-409C-BE32-E72D297353CC}">
              <c16:uniqueId val="{00000002-0A43-4978-ACB4-6DC038DA3856}"/>
            </c:ext>
          </c:extLst>
        </c:ser>
        <c:ser>
          <c:idx val="3"/>
          <c:order val="3"/>
          <c:tx>
            <c:strRef>
              <c:f>'Energy Usage'!$H$2</c:f>
              <c:strCache>
                <c:ptCount val="1"/>
                <c:pt idx="0">
                  <c:v>New Construction  Total EUI (KBTU/ft²)</c:v>
                </c:pt>
              </c:strCache>
            </c:strRef>
          </c:tx>
          <c:spPr>
            <a:ln w="25400" cap="rnd">
              <a:noFill/>
              <a:round/>
            </a:ln>
            <a:effectLst/>
          </c:spPr>
          <c:marker>
            <c:symbol val="diamond"/>
            <c:size val="7"/>
            <c:spPr>
              <a:solidFill>
                <a:srgbClr val="00B050"/>
              </a:solidFill>
              <a:ln w="9525">
                <a:solidFill>
                  <a:srgbClr val="001132"/>
                </a:solidFill>
              </a:ln>
              <a:effectLst/>
            </c:spPr>
          </c:marker>
          <c:yVal>
            <c:numRef>
              <c:f>'Energy Usage'!$H$3:$H$18</c:f>
              <c:numCache>
                <c:formatCode>0.0</c:formatCode>
                <c:ptCount val="16"/>
                <c:pt idx="0">
                  <c:v>313.3</c:v>
                </c:pt>
                <c:pt idx="1">
                  <c:v>310.19</c:v>
                </c:pt>
                <c:pt idx="2">
                  <c:v>287.38</c:v>
                </c:pt>
                <c:pt idx="3">
                  <c:v>315.72000000000003</c:v>
                </c:pt>
                <c:pt idx="4">
                  <c:v>289.49</c:v>
                </c:pt>
                <c:pt idx="5">
                  <c:v>274.58</c:v>
                </c:pt>
                <c:pt idx="6">
                  <c:v>273.28000000000003</c:v>
                </c:pt>
                <c:pt idx="7">
                  <c:v>293.52999999999997</c:v>
                </c:pt>
                <c:pt idx="8">
                  <c:v>294.46000000000004</c:v>
                </c:pt>
                <c:pt idx="9">
                  <c:v>301.39</c:v>
                </c:pt>
                <c:pt idx="10">
                  <c:v>330.15999999999997</c:v>
                </c:pt>
                <c:pt idx="11">
                  <c:v>315.95000000000005</c:v>
                </c:pt>
                <c:pt idx="12">
                  <c:v>324.23</c:v>
                </c:pt>
                <c:pt idx="13">
                  <c:v>328.75</c:v>
                </c:pt>
                <c:pt idx="14">
                  <c:v>330.75</c:v>
                </c:pt>
                <c:pt idx="15">
                  <c:v>328.67</c:v>
                </c:pt>
              </c:numCache>
            </c:numRef>
          </c:yVal>
          <c:smooth val="0"/>
          <c:extLst>
            <c:ext xmlns:c16="http://schemas.microsoft.com/office/drawing/2014/chart" uri="{C3380CC4-5D6E-409C-BE32-E72D297353CC}">
              <c16:uniqueId val="{00000003-0A43-4978-ACB4-6DC038DA3856}"/>
            </c:ext>
          </c:extLst>
        </c:ser>
        <c:dLbls>
          <c:showLegendKey val="0"/>
          <c:showVal val="0"/>
          <c:showCatName val="0"/>
          <c:showSerName val="0"/>
          <c:showPercent val="0"/>
          <c:showBubbleSize val="0"/>
        </c:dLbls>
        <c:axId val="758910767"/>
        <c:axId val="758909327"/>
      </c:scatterChart>
      <c:catAx>
        <c:axId val="758910767"/>
        <c:scaling>
          <c:orientation val="minMax"/>
        </c:scaling>
        <c:delete val="0"/>
        <c:axPos val="b"/>
        <c:title>
          <c:tx>
            <c:rich>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Climate Zone</a:t>
                </a:r>
              </a:p>
            </c:rich>
          </c:tx>
          <c:layout>
            <c:manualLayout>
              <c:xMode val="edge"/>
              <c:yMode val="edge"/>
              <c:x val="0.48255556526229237"/>
              <c:y val="0.8403780585805608"/>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09327"/>
        <c:crosses val="autoZero"/>
        <c:auto val="1"/>
        <c:lblAlgn val="ctr"/>
        <c:lblOffset val="100"/>
        <c:noMultiLvlLbl val="0"/>
      </c:catAx>
      <c:valAx>
        <c:axId val="758909327"/>
        <c:scaling>
          <c:orientation val="minMax"/>
          <c:max val="600"/>
          <c:min val="10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Total EUI (kBtu/ft²)</a:t>
                </a:r>
              </a:p>
            </c:rich>
          </c:tx>
          <c:layout>
            <c:manualLayout>
              <c:xMode val="edge"/>
              <c:yMode val="edge"/>
              <c:x val="6.1162073619680356E-3"/>
              <c:y val="0.2802664576629727"/>
            </c:manualLayout>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10767"/>
        <c:crosses val="autoZero"/>
        <c:crossBetween val="between"/>
        <c:majorUnit val="100"/>
      </c:valAx>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sz="1400" baseline="0"/>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Schedules!$C$7</c:f>
          <c:strCache>
            <c:ptCount val="1"/>
            <c:pt idx="0">
              <c:v>Lights</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Schedules!$E$7</c:f>
              <c:strCache>
                <c:ptCount val="1"/>
                <c:pt idx="0">
                  <c:v>Weekday</c:v>
                </c:pt>
              </c:strCache>
            </c:strRef>
          </c:tx>
          <c:spPr>
            <a:ln w="28575" cap="rnd">
              <a:solidFill>
                <a:schemeClr val="accent1"/>
              </a:solidFill>
              <a:round/>
            </a:ln>
            <a:effectLst/>
          </c:spPr>
          <c:marker>
            <c:symbol val="none"/>
          </c:marker>
          <c:val>
            <c:numRef>
              <c:f>Schedules!$F$7:$AC$7</c:f>
              <c:numCache>
                <c:formatCode>0.00</c:formatCode>
                <c:ptCount val="24"/>
                <c:pt idx="0">
                  <c:v>0.15</c:v>
                </c:pt>
                <c:pt idx="1">
                  <c:v>0.15</c:v>
                </c:pt>
                <c:pt idx="2">
                  <c:v>0.15</c:v>
                </c:pt>
                <c:pt idx="3">
                  <c:v>0.15</c:v>
                </c:pt>
                <c:pt idx="4">
                  <c:v>0.15</c:v>
                </c:pt>
                <c:pt idx="5">
                  <c:v>0.2</c:v>
                </c:pt>
                <c:pt idx="6">
                  <c:v>0.3</c:v>
                </c:pt>
                <c:pt idx="7">
                  <c:v>0.66999999999999993</c:v>
                </c:pt>
                <c:pt idx="8">
                  <c:v>0.73</c:v>
                </c:pt>
                <c:pt idx="9">
                  <c:v>0.75</c:v>
                </c:pt>
                <c:pt idx="10">
                  <c:v>0.85</c:v>
                </c:pt>
                <c:pt idx="11">
                  <c:v>0.85</c:v>
                </c:pt>
                <c:pt idx="12">
                  <c:v>0.85</c:v>
                </c:pt>
                <c:pt idx="13">
                  <c:v>0.83</c:v>
                </c:pt>
                <c:pt idx="14">
                  <c:v>0.72</c:v>
                </c:pt>
                <c:pt idx="15">
                  <c:v>0.64999999999999991</c:v>
                </c:pt>
                <c:pt idx="16">
                  <c:v>0.66999999999999993</c:v>
                </c:pt>
                <c:pt idx="17">
                  <c:v>0.75</c:v>
                </c:pt>
                <c:pt idx="18">
                  <c:v>0.85</c:v>
                </c:pt>
                <c:pt idx="19">
                  <c:v>0.85</c:v>
                </c:pt>
                <c:pt idx="20">
                  <c:v>0.85</c:v>
                </c:pt>
                <c:pt idx="21">
                  <c:v>0.75</c:v>
                </c:pt>
                <c:pt idx="22">
                  <c:v>0.56999999999999995</c:v>
                </c:pt>
                <c:pt idx="23">
                  <c:v>0.3</c:v>
                </c:pt>
              </c:numCache>
            </c:numRef>
          </c:val>
          <c:smooth val="0"/>
          <c:extLst>
            <c:ext xmlns:c16="http://schemas.microsoft.com/office/drawing/2014/chart" uri="{C3380CC4-5D6E-409C-BE32-E72D297353CC}">
              <c16:uniqueId val="{00000000-2801-4868-A297-9CE8C024DA05}"/>
            </c:ext>
          </c:extLst>
        </c:ser>
        <c:ser>
          <c:idx val="1"/>
          <c:order val="1"/>
          <c:tx>
            <c:strRef>
              <c:f>Schedules!$E$8</c:f>
              <c:strCache>
                <c:ptCount val="1"/>
                <c:pt idx="0">
                  <c:v>Saturday</c:v>
                </c:pt>
              </c:strCache>
            </c:strRef>
          </c:tx>
          <c:spPr>
            <a:ln w="28575" cap="rnd">
              <a:solidFill>
                <a:schemeClr val="accent2"/>
              </a:solidFill>
              <a:round/>
            </a:ln>
            <a:effectLst/>
          </c:spPr>
          <c:marker>
            <c:symbol val="none"/>
          </c:marker>
          <c:val>
            <c:numRef>
              <c:f>Schedules!$F$8:$AC$8</c:f>
              <c:numCache>
                <c:formatCode>0.00</c:formatCode>
                <c:ptCount val="24"/>
                <c:pt idx="0">
                  <c:v>0.15</c:v>
                </c:pt>
                <c:pt idx="1">
                  <c:v>0.15</c:v>
                </c:pt>
                <c:pt idx="2">
                  <c:v>0.15</c:v>
                </c:pt>
                <c:pt idx="3">
                  <c:v>0.15</c:v>
                </c:pt>
                <c:pt idx="4">
                  <c:v>0.15</c:v>
                </c:pt>
                <c:pt idx="5">
                  <c:v>0.2</c:v>
                </c:pt>
                <c:pt idx="6">
                  <c:v>0.3</c:v>
                </c:pt>
                <c:pt idx="7">
                  <c:v>0.66999999999999993</c:v>
                </c:pt>
                <c:pt idx="8">
                  <c:v>0.73</c:v>
                </c:pt>
                <c:pt idx="9">
                  <c:v>0.75</c:v>
                </c:pt>
                <c:pt idx="10">
                  <c:v>0.85</c:v>
                </c:pt>
                <c:pt idx="11">
                  <c:v>0.85</c:v>
                </c:pt>
                <c:pt idx="12">
                  <c:v>0.85</c:v>
                </c:pt>
                <c:pt idx="13">
                  <c:v>0.83</c:v>
                </c:pt>
                <c:pt idx="14">
                  <c:v>0.72</c:v>
                </c:pt>
                <c:pt idx="15">
                  <c:v>0.64999999999999991</c:v>
                </c:pt>
                <c:pt idx="16">
                  <c:v>0.66999999999999993</c:v>
                </c:pt>
                <c:pt idx="17">
                  <c:v>0.75</c:v>
                </c:pt>
                <c:pt idx="18">
                  <c:v>0.85</c:v>
                </c:pt>
                <c:pt idx="19">
                  <c:v>0.85</c:v>
                </c:pt>
                <c:pt idx="20">
                  <c:v>0.85</c:v>
                </c:pt>
                <c:pt idx="21">
                  <c:v>0.75</c:v>
                </c:pt>
                <c:pt idx="22">
                  <c:v>0.56999999999999995</c:v>
                </c:pt>
                <c:pt idx="23">
                  <c:v>0.3</c:v>
                </c:pt>
              </c:numCache>
            </c:numRef>
          </c:val>
          <c:smooth val="0"/>
          <c:extLst>
            <c:ext xmlns:c16="http://schemas.microsoft.com/office/drawing/2014/chart" uri="{C3380CC4-5D6E-409C-BE32-E72D297353CC}">
              <c16:uniqueId val="{00000001-2801-4868-A297-9CE8C024DA05}"/>
            </c:ext>
          </c:extLst>
        </c:ser>
        <c:ser>
          <c:idx val="2"/>
          <c:order val="2"/>
          <c:tx>
            <c:strRef>
              <c:f>Schedules!$E$9</c:f>
              <c:strCache>
                <c:ptCount val="1"/>
                <c:pt idx="0">
                  <c:v>Sunday</c:v>
                </c:pt>
              </c:strCache>
            </c:strRef>
          </c:tx>
          <c:spPr>
            <a:ln w="28575" cap="rnd">
              <a:solidFill>
                <a:schemeClr val="accent3"/>
              </a:solidFill>
              <a:round/>
            </a:ln>
            <a:effectLst/>
          </c:spPr>
          <c:marker>
            <c:symbol val="none"/>
          </c:marker>
          <c:val>
            <c:numRef>
              <c:f>Schedules!$F$9:$AC$9</c:f>
              <c:numCache>
                <c:formatCode>0.00</c:formatCode>
                <c:ptCount val="24"/>
                <c:pt idx="0">
                  <c:v>0.2</c:v>
                </c:pt>
                <c:pt idx="1">
                  <c:v>0.15</c:v>
                </c:pt>
                <c:pt idx="2">
                  <c:v>0.15</c:v>
                </c:pt>
                <c:pt idx="3">
                  <c:v>0.15</c:v>
                </c:pt>
                <c:pt idx="4">
                  <c:v>0.15</c:v>
                </c:pt>
                <c:pt idx="5">
                  <c:v>0.15</c:v>
                </c:pt>
                <c:pt idx="6">
                  <c:v>0.3</c:v>
                </c:pt>
                <c:pt idx="7">
                  <c:v>0.66999999999999993</c:v>
                </c:pt>
                <c:pt idx="8">
                  <c:v>0.73</c:v>
                </c:pt>
                <c:pt idx="9">
                  <c:v>0.75</c:v>
                </c:pt>
                <c:pt idx="10">
                  <c:v>0.85</c:v>
                </c:pt>
                <c:pt idx="11">
                  <c:v>0.85</c:v>
                </c:pt>
                <c:pt idx="12">
                  <c:v>0.85</c:v>
                </c:pt>
                <c:pt idx="13">
                  <c:v>0.83</c:v>
                </c:pt>
                <c:pt idx="14">
                  <c:v>0.72</c:v>
                </c:pt>
                <c:pt idx="15">
                  <c:v>0.64999999999999991</c:v>
                </c:pt>
                <c:pt idx="16">
                  <c:v>0.66999999999999993</c:v>
                </c:pt>
                <c:pt idx="17">
                  <c:v>0.75</c:v>
                </c:pt>
                <c:pt idx="18">
                  <c:v>0.85</c:v>
                </c:pt>
                <c:pt idx="19">
                  <c:v>0.85</c:v>
                </c:pt>
                <c:pt idx="20">
                  <c:v>0.85</c:v>
                </c:pt>
                <c:pt idx="21">
                  <c:v>0.75</c:v>
                </c:pt>
                <c:pt idx="22">
                  <c:v>0.56999999999999995</c:v>
                </c:pt>
                <c:pt idx="23">
                  <c:v>0.3</c:v>
                </c:pt>
              </c:numCache>
            </c:numRef>
          </c:val>
          <c:smooth val="0"/>
          <c:extLst>
            <c:ext xmlns:c16="http://schemas.microsoft.com/office/drawing/2014/chart" uri="{C3380CC4-5D6E-409C-BE32-E72D297353CC}">
              <c16:uniqueId val="{00000002-2801-4868-A297-9CE8C024DA0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Schedules!$C$10</c:f>
          <c:strCache>
            <c:ptCount val="1"/>
            <c:pt idx="0">
              <c:v>ElecEquipment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Schedules!$E$10</c:f>
              <c:strCache>
                <c:ptCount val="1"/>
                <c:pt idx="0">
                  <c:v>Weekday</c:v>
                </c:pt>
              </c:strCache>
            </c:strRef>
          </c:tx>
          <c:spPr>
            <a:ln w="28575" cap="rnd">
              <a:solidFill>
                <a:schemeClr val="accent1"/>
              </a:solidFill>
              <a:round/>
            </a:ln>
            <a:effectLst/>
          </c:spPr>
          <c:marker>
            <c:symbol val="none"/>
          </c:marker>
          <c:val>
            <c:numRef>
              <c:f>Schedules!$F$10:$AC$10</c:f>
              <c:numCache>
                <c:formatCode>0.00</c:formatCode>
                <c:ptCount val="24"/>
                <c:pt idx="0">
                  <c:v>0.15</c:v>
                </c:pt>
                <c:pt idx="1">
                  <c:v>0.15</c:v>
                </c:pt>
                <c:pt idx="2">
                  <c:v>0.15</c:v>
                </c:pt>
                <c:pt idx="3">
                  <c:v>0.15</c:v>
                </c:pt>
                <c:pt idx="4">
                  <c:v>0.15</c:v>
                </c:pt>
                <c:pt idx="5">
                  <c:v>0.2</c:v>
                </c:pt>
                <c:pt idx="6">
                  <c:v>0.3</c:v>
                </c:pt>
                <c:pt idx="7">
                  <c:v>0.72</c:v>
                </c:pt>
                <c:pt idx="8">
                  <c:v>0.78</c:v>
                </c:pt>
                <c:pt idx="9">
                  <c:v>0.8</c:v>
                </c:pt>
                <c:pt idx="10">
                  <c:v>0.9</c:v>
                </c:pt>
                <c:pt idx="11">
                  <c:v>0.9</c:v>
                </c:pt>
                <c:pt idx="12">
                  <c:v>0.9</c:v>
                </c:pt>
                <c:pt idx="13">
                  <c:v>0.88</c:v>
                </c:pt>
                <c:pt idx="14">
                  <c:v>0.77</c:v>
                </c:pt>
                <c:pt idx="15">
                  <c:v>0.7</c:v>
                </c:pt>
                <c:pt idx="16">
                  <c:v>0.72</c:v>
                </c:pt>
                <c:pt idx="17">
                  <c:v>0.8</c:v>
                </c:pt>
                <c:pt idx="18">
                  <c:v>0.9</c:v>
                </c:pt>
                <c:pt idx="19">
                  <c:v>0.9</c:v>
                </c:pt>
                <c:pt idx="20">
                  <c:v>0.9</c:v>
                </c:pt>
                <c:pt idx="21">
                  <c:v>0.8</c:v>
                </c:pt>
                <c:pt idx="22">
                  <c:v>0.62</c:v>
                </c:pt>
                <c:pt idx="23">
                  <c:v>0.3</c:v>
                </c:pt>
              </c:numCache>
            </c:numRef>
          </c:val>
          <c:smooth val="0"/>
          <c:extLst>
            <c:ext xmlns:c16="http://schemas.microsoft.com/office/drawing/2014/chart" uri="{C3380CC4-5D6E-409C-BE32-E72D297353CC}">
              <c16:uniqueId val="{00000000-0748-4F4D-90B3-3FD2F8F642B0}"/>
            </c:ext>
          </c:extLst>
        </c:ser>
        <c:ser>
          <c:idx val="1"/>
          <c:order val="1"/>
          <c:tx>
            <c:strRef>
              <c:f>Schedules!$E$11</c:f>
              <c:strCache>
                <c:ptCount val="1"/>
                <c:pt idx="0">
                  <c:v>Saturday</c:v>
                </c:pt>
              </c:strCache>
            </c:strRef>
          </c:tx>
          <c:spPr>
            <a:ln w="28575" cap="rnd">
              <a:solidFill>
                <a:schemeClr val="accent2"/>
              </a:solidFill>
              <a:round/>
            </a:ln>
            <a:effectLst/>
          </c:spPr>
          <c:marker>
            <c:symbol val="none"/>
          </c:marker>
          <c:val>
            <c:numRef>
              <c:f>Schedules!$F$11:$AC$11</c:f>
              <c:numCache>
                <c:formatCode>0.00</c:formatCode>
                <c:ptCount val="24"/>
                <c:pt idx="0">
                  <c:v>0.15</c:v>
                </c:pt>
                <c:pt idx="1">
                  <c:v>0.15</c:v>
                </c:pt>
                <c:pt idx="2">
                  <c:v>0.15</c:v>
                </c:pt>
                <c:pt idx="3">
                  <c:v>0.15</c:v>
                </c:pt>
                <c:pt idx="4">
                  <c:v>0.15</c:v>
                </c:pt>
                <c:pt idx="5">
                  <c:v>0.2</c:v>
                </c:pt>
                <c:pt idx="6">
                  <c:v>0.3</c:v>
                </c:pt>
                <c:pt idx="7">
                  <c:v>0.72</c:v>
                </c:pt>
                <c:pt idx="8">
                  <c:v>0.78</c:v>
                </c:pt>
                <c:pt idx="9">
                  <c:v>0.8</c:v>
                </c:pt>
                <c:pt idx="10">
                  <c:v>0.9</c:v>
                </c:pt>
                <c:pt idx="11">
                  <c:v>0.9</c:v>
                </c:pt>
                <c:pt idx="12">
                  <c:v>0.9</c:v>
                </c:pt>
                <c:pt idx="13">
                  <c:v>0.88</c:v>
                </c:pt>
                <c:pt idx="14">
                  <c:v>0.77</c:v>
                </c:pt>
                <c:pt idx="15">
                  <c:v>0.7</c:v>
                </c:pt>
                <c:pt idx="16">
                  <c:v>0.72</c:v>
                </c:pt>
                <c:pt idx="17">
                  <c:v>0.8</c:v>
                </c:pt>
                <c:pt idx="18">
                  <c:v>0.9</c:v>
                </c:pt>
                <c:pt idx="19">
                  <c:v>0.9</c:v>
                </c:pt>
                <c:pt idx="20">
                  <c:v>0.9</c:v>
                </c:pt>
                <c:pt idx="21">
                  <c:v>0.8</c:v>
                </c:pt>
                <c:pt idx="22">
                  <c:v>0.62</c:v>
                </c:pt>
                <c:pt idx="23">
                  <c:v>0.3</c:v>
                </c:pt>
              </c:numCache>
            </c:numRef>
          </c:val>
          <c:smooth val="0"/>
          <c:extLst>
            <c:ext xmlns:c16="http://schemas.microsoft.com/office/drawing/2014/chart" uri="{C3380CC4-5D6E-409C-BE32-E72D297353CC}">
              <c16:uniqueId val="{00000001-0748-4F4D-90B3-3FD2F8F642B0}"/>
            </c:ext>
          </c:extLst>
        </c:ser>
        <c:ser>
          <c:idx val="2"/>
          <c:order val="2"/>
          <c:tx>
            <c:strRef>
              <c:f>Schedules!$E$12</c:f>
              <c:strCache>
                <c:ptCount val="1"/>
                <c:pt idx="0">
                  <c:v>Sunday</c:v>
                </c:pt>
              </c:strCache>
            </c:strRef>
          </c:tx>
          <c:spPr>
            <a:ln w="28575" cap="rnd">
              <a:solidFill>
                <a:schemeClr val="accent3"/>
              </a:solidFill>
              <a:round/>
            </a:ln>
            <a:effectLst/>
          </c:spPr>
          <c:marker>
            <c:symbol val="none"/>
          </c:marker>
          <c:val>
            <c:numRef>
              <c:f>Schedules!$F$12:$AC$12</c:f>
              <c:numCache>
                <c:formatCode>0.00</c:formatCode>
                <c:ptCount val="24"/>
                <c:pt idx="0">
                  <c:v>0.2</c:v>
                </c:pt>
                <c:pt idx="1">
                  <c:v>0.15</c:v>
                </c:pt>
                <c:pt idx="2">
                  <c:v>0.15</c:v>
                </c:pt>
                <c:pt idx="3">
                  <c:v>0.15</c:v>
                </c:pt>
                <c:pt idx="4">
                  <c:v>0.15</c:v>
                </c:pt>
                <c:pt idx="5">
                  <c:v>0.15</c:v>
                </c:pt>
                <c:pt idx="6">
                  <c:v>0.3</c:v>
                </c:pt>
                <c:pt idx="7">
                  <c:v>0.72</c:v>
                </c:pt>
                <c:pt idx="8">
                  <c:v>0.78</c:v>
                </c:pt>
                <c:pt idx="9">
                  <c:v>0.8</c:v>
                </c:pt>
                <c:pt idx="10">
                  <c:v>0.9</c:v>
                </c:pt>
                <c:pt idx="11">
                  <c:v>0.9</c:v>
                </c:pt>
                <c:pt idx="12">
                  <c:v>0.9</c:v>
                </c:pt>
                <c:pt idx="13">
                  <c:v>0.88</c:v>
                </c:pt>
                <c:pt idx="14">
                  <c:v>0.77</c:v>
                </c:pt>
                <c:pt idx="15">
                  <c:v>0.7</c:v>
                </c:pt>
                <c:pt idx="16">
                  <c:v>0.72</c:v>
                </c:pt>
                <c:pt idx="17">
                  <c:v>0.8</c:v>
                </c:pt>
                <c:pt idx="18">
                  <c:v>0.9</c:v>
                </c:pt>
                <c:pt idx="19">
                  <c:v>0.9</c:v>
                </c:pt>
                <c:pt idx="20">
                  <c:v>0.9</c:v>
                </c:pt>
                <c:pt idx="21">
                  <c:v>0.8</c:v>
                </c:pt>
                <c:pt idx="22">
                  <c:v>0.62</c:v>
                </c:pt>
                <c:pt idx="23">
                  <c:v>0.3</c:v>
                </c:pt>
              </c:numCache>
            </c:numRef>
          </c:val>
          <c:smooth val="0"/>
          <c:extLst>
            <c:ext xmlns:c16="http://schemas.microsoft.com/office/drawing/2014/chart" uri="{C3380CC4-5D6E-409C-BE32-E72D297353CC}">
              <c16:uniqueId val="{00000002-0748-4F4D-90B3-3FD2F8F642B0}"/>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Schedules!$C$35</c:f>
          <c:strCache>
            <c:ptCount val="1"/>
            <c:pt idx="0">
              <c:v>Lights</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Schedules!$E$35</c:f>
              <c:strCache>
                <c:ptCount val="1"/>
                <c:pt idx="0">
                  <c:v>Weekday</c:v>
                </c:pt>
              </c:strCache>
            </c:strRef>
          </c:tx>
          <c:spPr>
            <a:ln w="28575" cap="rnd">
              <a:solidFill>
                <a:schemeClr val="accent1"/>
              </a:solidFill>
              <a:round/>
            </a:ln>
            <a:effectLst/>
          </c:spPr>
          <c:marker>
            <c:symbol val="none"/>
          </c:marker>
          <c:val>
            <c:numRef>
              <c:f>Schedules!$F$35:$AC$35</c:f>
              <c:numCache>
                <c:formatCode>0.00</c:formatCode>
                <c:ptCount val="24"/>
                <c:pt idx="0">
                  <c:v>0.15</c:v>
                </c:pt>
                <c:pt idx="1">
                  <c:v>0.15</c:v>
                </c:pt>
                <c:pt idx="2">
                  <c:v>0.15</c:v>
                </c:pt>
                <c:pt idx="3">
                  <c:v>0.15</c:v>
                </c:pt>
                <c:pt idx="4">
                  <c:v>0.15</c:v>
                </c:pt>
                <c:pt idx="5">
                  <c:v>0.2</c:v>
                </c:pt>
                <c:pt idx="6">
                  <c:v>0.3</c:v>
                </c:pt>
                <c:pt idx="7">
                  <c:v>0.66999999999999993</c:v>
                </c:pt>
                <c:pt idx="8">
                  <c:v>0.73</c:v>
                </c:pt>
                <c:pt idx="9">
                  <c:v>0.75</c:v>
                </c:pt>
                <c:pt idx="10">
                  <c:v>0.85</c:v>
                </c:pt>
                <c:pt idx="11">
                  <c:v>0.85</c:v>
                </c:pt>
                <c:pt idx="12">
                  <c:v>0.85</c:v>
                </c:pt>
                <c:pt idx="13">
                  <c:v>0.83</c:v>
                </c:pt>
                <c:pt idx="14">
                  <c:v>0.72</c:v>
                </c:pt>
                <c:pt idx="15">
                  <c:v>0.64999999999999991</c:v>
                </c:pt>
                <c:pt idx="16">
                  <c:v>0.66999999999999993</c:v>
                </c:pt>
                <c:pt idx="17">
                  <c:v>0.75</c:v>
                </c:pt>
                <c:pt idx="18">
                  <c:v>0.85</c:v>
                </c:pt>
                <c:pt idx="19">
                  <c:v>0.85</c:v>
                </c:pt>
                <c:pt idx="20">
                  <c:v>0.85</c:v>
                </c:pt>
                <c:pt idx="21">
                  <c:v>0.75</c:v>
                </c:pt>
                <c:pt idx="22">
                  <c:v>0.56999999999999995</c:v>
                </c:pt>
                <c:pt idx="23">
                  <c:v>0.3</c:v>
                </c:pt>
              </c:numCache>
            </c:numRef>
          </c:val>
          <c:smooth val="0"/>
          <c:extLst>
            <c:ext xmlns:c16="http://schemas.microsoft.com/office/drawing/2014/chart" uri="{C3380CC4-5D6E-409C-BE32-E72D297353CC}">
              <c16:uniqueId val="{00000000-CDA0-47AB-BB9C-56C2B9BA9FF5}"/>
            </c:ext>
          </c:extLst>
        </c:ser>
        <c:ser>
          <c:idx val="1"/>
          <c:order val="1"/>
          <c:tx>
            <c:strRef>
              <c:f>Schedules!$E$36</c:f>
              <c:strCache>
                <c:ptCount val="1"/>
                <c:pt idx="0">
                  <c:v>Saturday</c:v>
                </c:pt>
              </c:strCache>
            </c:strRef>
          </c:tx>
          <c:spPr>
            <a:ln w="28575" cap="rnd">
              <a:solidFill>
                <a:schemeClr val="accent2"/>
              </a:solidFill>
              <a:round/>
            </a:ln>
            <a:effectLst/>
          </c:spPr>
          <c:marker>
            <c:symbol val="none"/>
          </c:marker>
          <c:val>
            <c:numRef>
              <c:f>Schedules!$F$36:$AC$36</c:f>
              <c:numCache>
                <c:formatCode>0.00</c:formatCode>
                <c:ptCount val="24"/>
                <c:pt idx="0">
                  <c:v>0.15</c:v>
                </c:pt>
                <c:pt idx="1">
                  <c:v>0.15</c:v>
                </c:pt>
                <c:pt idx="2">
                  <c:v>0.15</c:v>
                </c:pt>
                <c:pt idx="3">
                  <c:v>0.15</c:v>
                </c:pt>
                <c:pt idx="4">
                  <c:v>0.15</c:v>
                </c:pt>
                <c:pt idx="5">
                  <c:v>0.2</c:v>
                </c:pt>
                <c:pt idx="6">
                  <c:v>0.3</c:v>
                </c:pt>
                <c:pt idx="7">
                  <c:v>0.66999999999999993</c:v>
                </c:pt>
                <c:pt idx="8">
                  <c:v>0.73</c:v>
                </c:pt>
                <c:pt idx="9">
                  <c:v>0.75</c:v>
                </c:pt>
                <c:pt idx="10">
                  <c:v>0.85</c:v>
                </c:pt>
                <c:pt idx="11">
                  <c:v>0.85</c:v>
                </c:pt>
                <c:pt idx="12">
                  <c:v>0.85</c:v>
                </c:pt>
                <c:pt idx="13">
                  <c:v>0.83</c:v>
                </c:pt>
                <c:pt idx="14">
                  <c:v>0.72</c:v>
                </c:pt>
                <c:pt idx="15">
                  <c:v>0.64999999999999991</c:v>
                </c:pt>
                <c:pt idx="16">
                  <c:v>0.66999999999999993</c:v>
                </c:pt>
                <c:pt idx="17">
                  <c:v>0.75</c:v>
                </c:pt>
                <c:pt idx="18">
                  <c:v>0.85</c:v>
                </c:pt>
                <c:pt idx="19">
                  <c:v>0.85</c:v>
                </c:pt>
                <c:pt idx="20">
                  <c:v>0.85</c:v>
                </c:pt>
                <c:pt idx="21">
                  <c:v>0.75</c:v>
                </c:pt>
                <c:pt idx="22">
                  <c:v>0.56999999999999995</c:v>
                </c:pt>
                <c:pt idx="23">
                  <c:v>0.3</c:v>
                </c:pt>
              </c:numCache>
            </c:numRef>
          </c:val>
          <c:smooth val="0"/>
          <c:extLst>
            <c:ext xmlns:c16="http://schemas.microsoft.com/office/drawing/2014/chart" uri="{C3380CC4-5D6E-409C-BE32-E72D297353CC}">
              <c16:uniqueId val="{00000001-CDA0-47AB-BB9C-56C2B9BA9FF5}"/>
            </c:ext>
          </c:extLst>
        </c:ser>
        <c:ser>
          <c:idx val="2"/>
          <c:order val="2"/>
          <c:tx>
            <c:strRef>
              <c:f>Schedules!$E$37</c:f>
              <c:strCache>
                <c:ptCount val="1"/>
                <c:pt idx="0">
                  <c:v>Sunday</c:v>
                </c:pt>
              </c:strCache>
            </c:strRef>
          </c:tx>
          <c:spPr>
            <a:ln w="28575" cap="rnd">
              <a:solidFill>
                <a:schemeClr val="accent3"/>
              </a:solidFill>
              <a:round/>
            </a:ln>
            <a:effectLst/>
          </c:spPr>
          <c:marker>
            <c:symbol val="none"/>
          </c:marker>
          <c:val>
            <c:numRef>
              <c:f>Schedules!$F$37:$AC$37</c:f>
              <c:numCache>
                <c:formatCode>0.00</c:formatCode>
                <c:ptCount val="24"/>
                <c:pt idx="0">
                  <c:v>0.2</c:v>
                </c:pt>
                <c:pt idx="1">
                  <c:v>0.15</c:v>
                </c:pt>
                <c:pt idx="2">
                  <c:v>0.15</c:v>
                </c:pt>
                <c:pt idx="3">
                  <c:v>0.15</c:v>
                </c:pt>
                <c:pt idx="4">
                  <c:v>0.15</c:v>
                </c:pt>
                <c:pt idx="5">
                  <c:v>0.15</c:v>
                </c:pt>
                <c:pt idx="6">
                  <c:v>0.3</c:v>
                </c:pt>
                <c:pt idx="7">
                  <c:v>0.66999999999999993</c:v>
                </c:pt>
                <c:pt idx="8">
                  <c:v>0.73</c:v>
                </c:pt>
                <c:pt idx="9">
                  <c:v>0.75</c:v>
                </c:pt>
                <c:pt idx="10">
                  <c:v>0.85</c:v>
                </c:pt>
                <c:pt idx="11">
                  <c:v>0.85</c:v>
                </c:pt>
                <c:pt idx="12">
                  <c:v>0.85</c:v>
                </c:pt>
                <c:pt idx="13">
                  <c:v>0.83</c:v>
                </c:pt>
                <c:pt idx="14">
                  <c:v>0.72</c:v>
                </c:pt>
                <c:pt idx="15">
                  <c:v>0.64999999999999991</c:v>
                </c:pt>
                <c:pt idx="16">
                  <c:v>0.66999999999999993</c:v>
                </c:pt>
                <c:pt idx="17">
                  <c:v>0.75</c:v>
                </c:pt>
                <c:pt idx="18">
                  <c:v>0.85</c:v>
                </c:pt>
                <c:pt idx="19">
                  <c:v>0.85</c:v>
                </c:pt>
                <c:pt idx="20">
                  <c:v>0.85</c:v>
                </c:pt>
                <c:pt idx="21">
                  <c:v>0.75</c:v>
                </c:pt>
                <c:pt idx="22">
                  <c:v>0.56999999999999995</c:v>
                </c:pt>
                <c:pt idx="23">
                  <c:v>0.3</c:v>
                </c:pt>
              </c:numCache>
            </c:numRef>
          </c:val>
          <c:smooth val="0"/>
          <c:extLst>
            <c:ext xmlns:c16="http://schemas.microsoft.com/office/drawing/2014/chart" uri="{C3380CC4-5D6E-409C-BE32-E72D297353CC}">
              <c16:uniqueId val="{00000002-CDA0-47AB-BB9C-56C2B9BA9FF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Schedules!$C$19</c:f>
          <c:strCache>
            <c:ptCount val="1"/>
            <c:pt idx="0">
              <c:v>Infiltration</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Schedules!$E$19</c:f>
              <c:strCache>
                <c:ptCount val="1"/>
                <c:pt idx="0">
                  <c:v>Weekday</c:v>
                </c:pt>
              </c:strCache>
            </c:strRef>
          </c:tx>
          <c:spPr>
            <a:ln w="28575" cap="rnd">
              <a:solidFill>
                <a:schemeClr val="accent1"/>
              </a:solidFill>
              <a:round/>
            </a:ln>
            <a:effectLst/>
          </c:spPr>
          <c:marker>
            <c:symbol val="none"/>
          </c:marker>
          <c:val>
            <c:numRef>
              <c:f>Schedules!$F$19:$AC$19</c:f>
              <c:numCache>
                <c:formatCode>0.00</c:formatCode>
                <c:ptCount val="24"/>
                <c:pt idx="0">
                  <c:v>0.25</c:v>
                </c:pt>
                <c:pt idx="1">
                  <c:v>0</c:v>
                </c:pt>
                <c:pt idx="2">
                  <c:v>0</c:v>
                </c:pt>
                <c:pt idx="3">
                  <c:v>1</c:v>
                </c:pt>
                <c:pt idx="4">
                  <c:v>0.25</c:v>
                </c:pt>
                <c:pt idx="5">
                  <c:v>0.25</c:v>
                </c:pt>
                <c:pt idx="6">
                  <c:v>0.25</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0.25</c:v>
                </c:pt>
              </c:numCache>
            </c:numRef>
          </c:val>
          <c:smooth val="0"/>
          <c:extLst>
            <c:ext xmlns:c16="http://schemas.microsoft.com/office/drawing/2014/chart" uri="{C3380CC4-5D6E-409C-BE32-E72D297353CC}">
              <c16:uniqueId val="{00000000-A267-4E1F-92B5-F569B6561890}"/>
            </c:ext>
          </c:extLst>
        </c:ser>
        <c:ser>
          <c:idx val="1"/>
          <c:order val="1"/>
          <c:tx>
            <c:strRef>
              <c:f>Schedules!$E$20</c:f>
              <c:strCache>
                <c:ptCount val="1"/>
                <c:pt idx="0">
                  <c:v>Saturday</c:v>
                </c:pt>
              </c:strCache>
            </c:strRef>
          </c:tx>
          <c:spPr>
            <a:ln w="28575" cap="rnd">
              <a:solidFill>
                <a:schemeClr val="accent2"/>
              </a:solidFill>
              <a:round/>
            </a:ln>
            <a:effectLst/>
          </c:spPr>
          <c:marker>
            <c:symbol val="none"/>
          </c:marker>
          <c:val>
            <c:numRef>
              <c:f>Schedules!$F$20:$AC$20</c:f>
              <c:numCache>
                <c:formatCode>0.00</c:formatCode>
                <c:ptCount val="24"/>
                <c:pt idx="0">
                  <c:v>0.25</c:v>
                </c:pt>
                <c:pt idx="1">
                  <c:v>0</c:v>
                </c:pt>
                <c:pt idx="2">
                  <c:v>0</c:v>
                </c:pt>
                <c:pt idx="3">
                  <c:v>1</c:v>
                </c:pt>
                <c:pt idx="4">
                  <c:v>1</c:v>
                </c:pt>
                <c:pt idx="5">
                  <c:v>0.25</c:v>
                </c:pt>
                <c:pt idx="6">
                  <c:v>0.25</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0.25</c:v>
                </c:pt>
              </c:numCache>
            </c:numRef>
          </c:val>
          <c:smooth val="0"/>
          <c:extLst>
            <c:ext xmlns:c16="http://schemas.microsoft.com/office/drawing/2014/chart" uri="{C3380CC4-5D6E-409C-BE32-E72D297353CC}">
              <c16:uniqueId val="{00000001-A267-4E1F-92B5-F569B6561890}"/>
            </c:ext>
          </c:extLst>
        </c:ser>
        <c:ser>
          <c:idx val="2"/>
          <c:order val="2"/>
          <c:tx>
            <c:strRef>
              <c:f>Schedules!$E$21</c:f>
              <c:strCache>
                <c:ptCount val="1"/>
                <c:pt idx="0">
                  <c:v>Sunday</c:v>
                </c:pt>
              </c:strCache>
            </c:strRef>
          </c:tx>
          <c:spPr>
            <a:ln w="28575" cap="rnd">
              <a:solidFill>
                <a:schemeClr val="accent3"/>
              </a:solidFill>
              <a:round/>
            </a:ln>
            <a:effectLst/>
          </c:spPr>
          <c:marker>
            <c:symbol val="none"/>
          </c:marker>
          <c:val>
            <c:numRef>
              <c:f>Schedules!$F$21:$AC$21</c:f>
              <c:numCache>
                <c:formatCode>0.00</c:formatCode>
                <c:ptCount val="24"/>
                <c:pt idx="0">
                  <c:v>0.25</c:v>
                </c:pt>
                <c:pt idx="1">
                  <c:v>0</c:v>
                </c:pt>
                <c:pt idx="2">
                  <c:v>0</c:v>
                </c:pt>
                <c:pt idx="3">
                  <c:v>1</c:v>
                </c:pt>
                <c:pt idx="4">
                  <c:v>1</c:v>
                </c:pt>
                <c:pt idx="5">
                  <c:v>0.25</c:v>
                </c:pt>
                <c:pt idx="6">
                  <c:v>0.25</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0.25</c:v>
                </c:pt>
              </c:numCache>
            </c:numRef>
          </c:val>
          <c:smooth val="0"/>
          <c:extLst>
            <c:ext xmlns:c16="http://schemas.microsoft.com/office/drawing/2014/chart" uri="{C3380CC4-5D6E-409C-BE32-E72D297353CC}">
              <c16:uniqueId val="{00000002-A267-4E1F-92B5-F569B6561890}"/>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60.tmp"/><Relationship Id="rId3" Type="http://schemas.openxmlformats.org/officeDocument/2006/relationships/chart" Target="../charts/chart4.xml"/><Relationship Id="rId7" Type="http://schemas.openxmlformats.org/officeDocument/2006/relationships/image" Target="../media/image59.png"/><Relationship Id="rId2" Type="http://schemas.openxmlformats.org/officeDocument/2006/relationships/image" Target="../media/image56.png"/><Relationship Id="rId1" Type="http://schemas.openxmlformats.org/officeDocument/2006/relationships/image" Target="../media/image55.png"/><Relationship Id="rId6" Type="http://schemas.openxmlformats.org/officeDocument/2006/relationships/image" Target="../media/image58.png"/><Relationship Id="rId5" Type="http://schemas.openxmlformats.org/officeDocument/2006/relationships/image" Target="../media/image57.png"/><Relationship Id="rId4" Type="http://schemas.openxmlformats.org/officeDocument/2006/relationships/chart" Target="../charts/chart5.xml"/></Relationships>
</file>

<file path=xl/drawings/_rels/drawing11.xml.rels><?xml version="1.0" encoding="UTF-8" standalone="yes"?>
<Relationships xmlns="http://schemas.openxmlformats.org/package/2006/relationships"><Relationship Id="rId8" Type="http://schemas.openxmlformats.org/officeDocument/2006/relationships/chart" Target="../charts/chart13.xml"/><Relationship Id="rId13" Type="http://schemas.openxmlformats.org/officeDocument/2006/relationships/chart" Target="../charts/chart18.xml"/><Relationship Id="rId3" Type="http://schemas.openxmlformats.org/officeDocument/2006/relationships/chart" Target="../charts/chart8.xml"/><Relationship Id="rId7" Type="http://schemas.openxmlformats.org/officeDocument/2006/relationships/chart" Target="../charts/chart12.xml"/><Relationship Id="rId12" Type="http://schemas.openxmlformats.org/officeDocument/2006/relationships/chart" Target="../charts/chart17.xml"/><Relationship Id="rId17" Type="http://schemas.openxmlformats.org/officeDocument/2006/relationships/chart" Target="../charts/chart21.xml"/><Relationship Id="rId2" Type="http://schemas.openxmlformats.org/officeDocument/2006/relationships/chart" Target="../charts/chart7.xml"/><Relationship Id="rId16" Type="http://schemas.openxmlformats.org/officeDocument/2006/relationships/image" Target="../media/image61.png"/><Relationship Id="rId1" Type="http://schemas.openxmlformats.org/officeDocument/2006/relationships/chart" Target="../charts/chart6.xml"/><Relationship Id="rId6" Type="http://schemas.openxmlformats.org/officeDocument/2006/relationships/chart" Target="../charts/chart11.xml"/><Relationship Id="rId11" Type="http://schemas.openxmlformats.org/officeDocument/2006/relationships/chart" Target="../charts/chart16.xml"/><Relationship Id="rId5" Type="http://schemas.openxmlformats.org/officeDocument/2006/relationships/chart" Target="../charts/chart10.xml"/><Relationship Id="rId15" Type="http://schemas.openxmlformats.org/officeDocument/2006/relationships/chart" Target="../charts/chart20.xml"/><Relationship Id="rId10" Type="http://schemas.openxmlformats.org/officeDocument/2006/relationships/chart" Target="../charts/chart15.xml"/><Relationship Id="rId4" Type="http://schemas.openxmlformats.org/officeDocument/2006/relationships/chart" Target="../charts/chart9.xml"/><Relationship Id="rId9" Type="http://schemas.openxmlformats.org/officeDocument/2006/relationships/chart" Target="../charts/chart14.xml"/><Relationship Id="rId14" Type="http://schemas.openxmlformats.org/officeDocument/2006/relationships/chart" Target="../charts/chart19.xml"/></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14.png"/></Relationships>
</file>

<file path=xl/drawings/_rels/drawing4.xml.rels><?xml version="1.0" encoding="UTF-8" standalone="yes"?>
<Relationships xmlns="http://schemas.openxmlformats.org/package/2006/relationships"><Relationship Id="rId8" Type="http://schemas.openxmlformats.org/officeDocument/2006/relationships/image" Target="../media/image22.png"/><Relationship Id="rId3" Type="http://schemas.openxmlformats.org/officeDocument/2006/relationships/image" Target="../media/image17.png"/><Relationship Id="rId7"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5" Type="http://schemas.openxmlformats.org/officeDocument/2006/relationships/image" Target="../media/image19.png"/><Relationship Id="rId10" Type="http://schemas.openxmlformats.org/officeDocument/2006/relationships/image" Target="../media/image24.png"/><Relationship Id="rId4" Type="http://schemas.openxmlformats.org/officeDocument/2006/relationships/image" Target="../media/image18.png"/><Relationship Id="rId9" Type="http://schemas.openxmlformats.org/officeDocument/2006/relationships/image" Target="../media/image23.png"/></Relationships>
</file>

<file path=xl/drawings/_rels/drawing5.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pn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s>
</file>

<file path=xl/drawings/_rels/drawing6.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4.png"/><Relationship Id="rId18" Type="http://schemas.openxmlformats.org/officeDocument/2006/relationships/image" Target="../media/image49.png"/><Relationship Id="rId3" Type="http://schemas.openxmlformats.org/officeDocument/2006/relationships/image" Target="../media/image34.png"/><Relationship Id="rId7" Type="http://schemas.openxmlformats.org/officeDocument/2006/relationships/image" Target="../media/image38.png"/><Relationship Id="rId12" Type="http://schemas.openxmlformats.org/officeDocument/2006/relationships/image" Target="../media/image43.png"/><Relationship Id="rId17" Type="http://schemas.openxmlformats.org/officeDocument/2006/relationships/image" Target="../media/image48.png"/><Relationship Id="rId2" Type="http://schemas.openxmlformats.org/officeDocument/2006/relationships/image" Target="../media/image33.png"/><Relationship Id="rId16" Type="http://schemas.openxmlformats.org/officeDocument/2006/relationships/image" Target="../media/image47.png"/><Relationship Id="rId1" Type="http://schemas.openxmlformats.org/officeDocument/2006/relationships/image" Target="../media/image32.png"/><Relationship Id="rId6" Type="http://schemas.openxmlformats.org/officeDocument/2006/relationships/image" Target="../media/image37.png"/><Relationship Id="rId11" Type="http://schemas.openxmlformats.org/officeDocument/2006/relationships/image" Target="../media/image42.png"/><Relationship Id="rId5" Type="http://schemas.openxmlformats.org/officeDocument/2006/relationships/image" Target="../media/image36.png"/><Relationship Id="rId15" Type="http://schemas.openxmlformats.org/officeDocument/2006/relationships/image" Target="../media/image46.png"/><Relationship Id="rId10" Type="http://schemas.openxmlformats.org/officeDocument/2006/relationships/image" Target="../media/image41.png"/><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5.png"/></Relationships>
</file>

<file path=xl/drawings/_rels/drawing7.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s>
</file>

<file path=xl/drawings/_rels/drawing8.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_rels/drawing9.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58</xdr:row>
      <xdr:rowOff>10870</xdr:rowOff>
    </xdr:from>
    <xdr:to>
      <xdr:col>1</xdr:col>
      <xdr:colOff>3488616</xdr:colOff>
      <xdr:row>71</xdr:row>
      <xdr:rowOff>97297</xdr:rowOff>
    </xdr:to>
    <xdr:pic>
      <xdr:nvPicPr>
        <xdr:cNvPr id="2" name="Picture 1">
          <a:extLst>
            <a:ext uri="{FF2B5EF4-FFF2-40B4-BE49-F238E27FC236}">
              <a16:creationId xmlns:a16="http://schemas.microsoft.com/office/drawing/2014/main" id="{FF2A6076-ECB6-5C8F-9DEA-AC9097BE495E}"/>
            </a:ext>
          </a:extLst>
        </xdr:cNvPr>
        <xdr:cNvPicPr>
          <a:picLocks noChangeAspect="1"/>
        </xdr:cNvPicPr>
      </xdr:nvPicPr>
      <xdr:blipFill>
        <a:blip xmlns:r="http://schemas.openxmlformats.org/officeDocument/2006/relationships" r:embed="rId1"/>
        <a:stretch>
          <a:fillRect/>
        </a:stretch>
      </xdr:blipFill>
      <xdr:spPr>
        <a:xfrm>
          <a:off x="0" y="10286664"/>
          <a:ext cx="4885765" cy="2275384"/>
        </a:xfrm>
        <a:prstGeom prst="rect">
          <a:avLst/>
        </a:prstGeom>
      </xdr:spPr>
    </xdr:pic>
    <xdr:clientData/>
  </xdr:twoCellAnchor>
  <xdr:twoCellAnchor editAs="oneCell">
    <xdr:from>
      <xdr:col>0</xdr:col>
      <xdr:colOff>67236</xdr:colOff>
      <xdr:row>44</xdr:row>
      <xdr:rowOff>67234</xdr:rowOff>
    </xdr:from>
    <xdr:to>
      <xdr:col>1</xdr:col>
      <xdr:colOff>3864350</xdr:colOff>
      <xdr:row>55</xdr:row>
      <xdr:rowOff>131315</xdr:rowOff>
    </xdr:to>
    <xdr:pic>
      <xdr:nvPicPr>
        <xdr:cNvPr id="3" name="Picture 2">
          <a:extLst>
            <a:ext uri="{FF2B5EF4-FFF2-40B4-BE49-F238E27FC236}">
              <a16:creationId xmlns:a16="http://schemas.microsoft.com/office/drawing/2014/main" id="{372B956A-3B22-E259-C525-BFBCC16C9804}"/>
            </a:ext>
          </a:extLst>
        </xdr:cNvPr>
        <xdr:cNvPicPr>
          <a:picLocks noChangeAspect="1"/>
        </xdr:cNvPicPr>
      </xdr:nvPicPr>
      <xdr:blipFill>
        <a:blip xmlns:r="http://schemas.openxmlformats.org/officeDocument/2006/relationships" r:embed="rId2"/>
        <a:stretch>
          <a:fillRect/>
        </a:stretch>
      </xdr:blipFill>
      <xdr:spPr>
        <a:xfrm>
          <a:off x="67236" y="7821705"/>
          <a:ext cx="5177118" cy="1903526"/>
        </a:xfrm>
        <a:prstGeom prst="rect">
          <a:avLst/>
        </a:prstGeom>
      </xdr:spPr>
    </xdr:pic>
    <xdr:clientData/>
  </xdr:twoCellAnchor>
  <xdr:twoCellAnchor editAs="oneCell">
    <xdr:from>
      <xdr:col>1</xdr:col>
      <xdr:colOff>4133963</xdr:colOff>
      <xdr:row>44</xdr:row>
      <xdr:rowOff>40005</xdr:rowOff>
    </xdr:from>
    <xdr:to>
      <xdr:col>2</xdr:col>
      <xdr:colOff>2412291</xdr:colOff>
      <xdr:row>56</xdr:row>
      <xdr:rowOff>369</xdr:rowOff>
    </xdr:to>
    <xdr:pic>
      <xdr:nvPicPr>
        <xdr:cNvPr id="5" name="Picture 4">
          <a:extLst>
            <a:ext uri="{FF2B5EF4-FFF2-40B4-BE49-F238E27FC236}">
              <a16:creationId xmlns:a16="http://schemas.microsoft.com/office/drawing/2014/main" id="{0BCE216C-EA04-2336-0BB5-38183735B94E}"/>
            </a:ext>
          </a:extLst>
        </xdr:cNvPr>
        <xdr:cNvPicPr>
          <a:picLocks noChangeAspect="1"/>
        </xdr:cNvPicPr>
      </xdr:nvPicPr>
      <xdr:blipFill>
        <a:blip xmlns:r="http://schemas.openxmlformats.org/officeDocument/2006/relationships" r:embed="rId3"/>
        <a:stretch>
          <a:fillRect/>
        </a:stretch>
      </xdr:blipFill>
      <xdr:spPr>
        <a:xfrm>
          <a:off x="5523492" y="7962564"/>
          <a:ext cx="5066068" cy="1971707"/>
        </a:xfrm>
        <a:prstGeom prst="rect">
          <a:avLst/>
        </a:prstGeom>
      </xdr:spPr>
    </xdr:pic>
    <xdr:clientData/>
  </xdr:twoCellAnchor>
  <xdr:twoCellAnchor editAs="oneCell">
    <xdr:from>
      <xdr:col>1</xdr:col>
      <xdr:colOff>4049470</xdr:colOff>
      <xdr:row>57</xdr:row>
      <xdr:rowOff>77208</xdr:rowOff>
    </xdr:from>
    <xdr:to>
      <xdr:col>3</xdr:col>
      <xdr:colOff>222212</xdr:colOff>
      <xdr:row>64</xdr:row>
      <xdr:rowOff>21997</xdr:rowOff>
    </xdr:to>
    <xdr:pic>
      <xdr:nvPicPr>
        <xdr:cNvPr id="6" name="Picture 5">
          <a:extLst>
            <a:ext uri="{FF2B5EF4-FFF2-40B4-BE49-F238E27FC236}">
              <a16:creationId xmlns:a16="http://schemas.microsoft.com/office/drawing/2014/main" id="{C9300F47-0C2B-F783-8706-9BAE28179F8F}"/>
            </a:ext>
          </a:extLst>
        </xdr:cNvPr>
        <xdr:cNvPicPr>
          <a:picLocks noChangeAspect="1"/>
        </xdr:cNvPicPr>
      </xdr:nvPicPr>
      <xdr:blipFill>
        <a:blip xmlns:r="http://schemas.openxmlformats.org/officeDocument/2006/relationships" r:embed="rId4"/>
        <a:stretch>
          <a:fillRect/>
        </a:stretch>
      </xdr:blipFill>
      <xdr:spPr>
        <a:xfrm>
          <a:off x="5438999" y="10184914"/>
          <a:ext cx="5686537" cy="1132836"/>
        </a:xfrm>
        <a:prstGeom prst="rect">
          <a:avLst/>
        </a:prstGeom>
      </xdr:spPr>
    </xdr:pic>
    <xdr:clientData/>
  </xdr:twoCellAnchor>
  <xdr:twoCellAnchor editAs="oneCell">
    <xdr:from>
      <xdr:col>0</xdr:col>
      <xdr:colOff>1042145</xdr:colOff>
      <xdr:row>26</xdr:row>
      <xdr:rowOff>76144</xdr:rowOff>
    </xdr:from>
    <xdr:to>
      <xdr:col>2</xdr:col>
      <xdr:colOff>980514</xdr:colOff>
      <xdr:row>37</xdr:row>
      <xdr:rowOff>93232</xdr:rowOff>
    </xdr:to>
    <xdr:pic>
      <xdr:nvPicPr>
        <xdr:cNvPr id="7" name="Picture 6">
          <a:extLst>
            <a:ext uri="{FF2B5EF4-FFF2-40B4-BE49-F238E27FC236}">
              <a16:creationId xmlns:a16="http://schemas.microsoft.com/office/drawing/2014/main" id="{21507765-A4C7-2FFB-B22A-BBFE069400B2}"/>
            </a:ext>
            <a:ext uri="{147F2762-F138-4A5C-976F-8EAC2B608ADB}">
              <a16:predDERef xmlns:a16="http://schemas.microsoft.com/office/drawing/2014/main" pred="{C9300F47-0C2B-F783-8706-9BAE28179F8F}"/>
            </a:ext>
          </a:extLst>
        </xdr:cNvPr>
        <xdr:cNvPicPr>
          <a:picLocks noChangeAspect="1"/>
        </xdr:cNvPicPr>
      </xdr:nvPicPr>
      <xdr:blipFill>
        <a:blip xmlns:r="http://schemas.openxmlformats.org/officeDocument/2006/relationships" r:embed="rId5"/>
        <a:stretch>
          <a:fillRect/>
        </a:stretch>
      </xdr:blipFill>
      <xdr:spPr>
        <a:xfrm>
          <a:off x="1042145" y="4446438"/>
          <a:ext cx="8204948" cy="1873679"/>
        </a:xfrm>
        <a:prstGeom prst="rect">
          <a:avLst/>
        </a:prstGeom>
      </xdr:spPr>
    </xdr:pic>
    <xdr:clientData/>
  </xdr:twoCellAnchor>
  <xdr:twoCellAnchor editAs="oneCell">
    <xdr:from>
      <xdr:col>0</xdr:col>
      <xdr:colOff>63425</xdr:colOff>
      <xdr:row>136</xdr:row>
      <xdr:rowOff>46729</xdr:rowOff>
    </xdr:from>
    <xdr:to>
      <xdr:col>1</xdr:col>
      <xdr:colOff>2531857</xdr:colOff>
      <xdr:row>149</xdr:row>
      <xdr:rowOff>20895</xdr:rowOff>
    </xdr:to>
    <xdr:pic>
      <xdr:nvPicPr>
        <xdr:cNvPr id="11" name="Picture 10">
          <a:extLst>
            <a:ext uri="{FF2B5EF4-FFF2-40B4-BE49-F238E27FC236}">
              <a16:creationId xmlns:a16="http://schemas.microsoft.com/office/drawing/2014/main" id="{760C4082-1E7E-A189-1A34-91C8623BCCB4}"/>
            </a:ext>
          </a:extLst>
        </xdr:cNvPr>
        <xdr:cNvPicPr>
          <a:picLocks noChangeAspect="1"/>
        </xdr:cNvPicPr>
      </xdr:nvPicPr>
      <xdr:blipFill>
        <a:blip xmlns:r="http://schemas.openxmlformats.org/officeDocument/2006/relationships" r:embed="rId6"/>
        <a:stretch>
          <a:fillRect/>
        </a:stretch>
      </xdr:blipFill>
      <xdr:spPr>
        <a:xfrm>
          <a:off x="63425" y="13180023"/>
          <a:ext cx="3873201" cy="215169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13</xdr:col>
      <xdr:colOff>0</xdr:colOff>
      <xdr:row>52</xdr:row>
      <xdr:rowOff>137160</xdr:rowOff>
    </xdr:from>
    <xdr:to>
      <xdr:col>17</xdr:col>
      <xdr:colOff>762920</xdr:colOff>
      <xdr:row>77</xdr:row>
      <xdr:rowOff>48197</xdr:rowOff>
    </xdr:to>
    <xdr:pic>
      <xdr:nvPicPr>
        <xdr:cNvPr id="3" name="Picture 2">
          <a:extLst>
            <a:ext uri="{FF2B5EF4-FFF2-40B4-BE49-F238E27FC236}">
              <a16:creationId xmlns:a16="http://schemas.microsoft.com/office/drawing/2014/main" id="{126E17D4-DBF9-19F2-BB49-4E3381566922}"/>
            </a:ext>
          </a:extLst>
        </xdr:cNvPr>
        <xdr:cNvPicPr>
          <a:picLocks noChangeAspect="1"/>
        </xdr:cNvPicPr>
      </xdr:nvPicPr>
      <xdr:blipFill>
        <a:blip xmlns:r="http://schemas.openxmlformats.org/officeDocument/2006/relationships" r:embed="rId1"/>
        <a:stretch>
          <a:fillRect/>
        </a:stretch>
      </xdr:blipFill>
      <xdr:spPr>
        <a:xfrm>
          <a:off x="0" y="5905500"/>
          <a:ext cx="6592220" cy="4096322"/>
        </a:xfrm>
        <a:prstGeom prst="rect">
          <a:avLst/>
        </a:prstGeom>
      </xdr:spPr>
    </xdr:pic>
    <xdr:clientData/>
  </xdr:twoCellAnchor>
  <xdr:twoCellAnchor>
    <xdr:from>
      <xdr:col>17</xdr:col>
      <xdr:colOff>748393</xdr:colOff>
      <xdr:row>53</xdr:row>
      <xdr:rowOff>78921</xdr:rowOff>
    </xdr:from>
    <xdr:to>
      <xdr:col>24</xdr:col>
      <xdr:colOff>516047</xdr:colOff>
      <xdr:row>76</xdr:row>
      <xdr:rowOff>100417</xdr:rowOff>
    </xdr:to>
    <xdr:pic>
      <xdr:nvPicPr>
        <xdr:cNvPr id="4" name="Picture 3">
          <a:extLst>
            <a:ext uri="{FF2B5EF4-FFF2-40B4-BE49-F238E27FC236}">
              <a16:creationId xmlns:a16="http://schemas.microsoft.com/office/drawing/2014/main" id="{7984C760-6552-D76D-D5BE-6414038A3BFB}"/>
            </a:ext>
          </a:extLst>
        </xdr:cNvPr>
        <xdr:cNvPicPr>
          <a:picLocks noChangeAspect="1"/>
        </xdr:cNvPicPr>
      </xdr:nvPicPr>
      <xdr:blipFill>
        <a:blip xmlns:r="http://schemas.openxmlformats.org/officeDocument/2006/relationships" r:embed="rId2"/>
        <a:stretch>
          <a:fillRect/>
        </a:stretch>
      </xdr:blipFill>
      <xdr:spPr>
        <a:xfrm>
          <a:off x="16015607" y="11032671"/>
          <a:ext cx="6952226" cy="4090032"/>
        </a:xfrm>
        <a:prstGeom prst="rect">
          <a:avLst/>
        </a:prstGeom>
      </xdr:spPr>
    </xdr:pic>
    <xdr:clientData/>
  </xdr:twoCellAnchor>
  <xdr:twoCellAnchor>
    <xdr:from>
      <xdr:col>24</xdr:col>
      <xdr:colOff>0</xdr:colOff>
      <xdr:row>1</xdr:row>
      <xdr:rowOff>0</xdr:rowOff>
    </xdr:from>
    <xdr:to>
      <xdr:col>39</xdr:col>
      <xdr:colOff>361740</xdr:colOff>
      <xdr:row>17</xdr:row>
      <xdr:rowOff>99695</xdr:rowOff>
    </xdr:to>
    <xdr:graphicFrame macro="">
      <xdr:nvGraphicFramePr>
        <xdr:cNvPr id="2" name="Chart 1">
          <a:extLst>
            <a:ext uri="{FF2B5EF4-FFF2-40B4-BE49-F238E27FC236}">
              <a16:creationId xmlns:a16="http://schemas.microsoft.com/office/drawing/2014/main" id="{425933D4-9F6B-4C73-AE08-2257EC330F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24</xdr:col>
      <xdr:colOff>9525</xdr:colOff>
      <xdr:row>19</xdr:row>
      <xdr:rowOff>19050</xdr:rowOff>
    </xdr:from>
    <xdr:to>
      <xdr:col>37</xdr:col>
      <xdr:colOff>390525</xdr:colOff>
      <xdr:row>45</xdr:row>
      <xdr:rowOff>85725</xdr:rowOff>
    </xdr:to>
    <xdr:graphicFrame macro="">
      <xdr:nvGraphicFramePr>
        <xdr:cNvPr id="26" name="Chart 2">
          <a:extLst>
            <a:ext uri="{FF2B5EF4-FFF2-40B4-BE49-F238E27FC236}">
              <a16:creationId xmlns:a16="http://schemas.microsoft.com/office/drawing/2014/main" id="{ABAB2591-8C19-4BF8-8F8C-249982396124}"/>
            </a:ext>
            <a:ext uri="{147F2762-F138-4A5C-976F-8EAC2B608ADB}">
              <a16:predDERef xmlns:a16="http://schemas.microsoft.com/office/drawing/2014/main" pred="{425933D4-9F6B-4C73-AE08-2257EC330F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561431</xdr:colOff>
      <xdr:row>53</xdr:row>
      <xdr:rowOff>57150</xdr:rowOff>
    </xdr:from>
    <xdr:to>
      <xdr:col>5</xdr:col>
      <xdr:colOff>936716</xdr:colOff>
      <xdr:row>80</xdr:row>
      <xdr:rowOff>93344</xdr:rowOff>
    </xdr:to>
    <xdr:pic>
      <xdr:nvPicPr>
        <xdr:cNvPr id="10" name="Picture 5">
          <a:extLst>
            <a:ext uri="{FF2B5EF4-FFF2-40B4-BE49-F238E27FC236}">
              <a16:creationId xmlns:a16="http://schemas.microsoft.com/office/drawing/2014/main" id="{4BB641ED-98CE-623B-E1EC-6238AEF71BCF}"/>
            </a:ext>
            <a:ext uri="{147F2762-F138-4A5C-976F-8EAC2B608ADB}">
              <a16:predDERef xmlns:a16="http://schemas.microsoft.com/office/drawing/2014/main" pred="{ABAB2591-8C19-4BF8-8F8C-249982396124}"/>
            </a:ext>
          </a:extLst>
        </xdr:cNvPr>
        <xdr:cNvPicPr>
          <a:picLocks noChangeAspect="1"/>
        </xdr:cNvPicPr>
      </xdr:nvPicPr>
      <xdr:blipFill>
        <a:blip xmlns:r="http://schemas.openxmlformats.org/officeDocument/2006/relationships" r:embed="rId5"/>
        <a:stretch>
          <a:fillRect/>
        </a:stretch>
      </xdr:blipFill>
      <xdr:spPr>
        <a:xfrm>
          <a:off x="561431" y="11010900"/>
          <a:ext cx="4239714" cy="4812301"/>
        </a:xfrm>
        <a:prstGeom prst="rect">
          <a:avLst/>
        </a:prstGeom>
      </xdr:spPr>
    </xdr:pic>
    <xdr:clientData/>
  </xdr:twoCellAnchor>
  <xdr:twoCellAnchor>
    <xdr:from>
      <xdr:col>0</xdr:col>
      <xdr:colOff>66675</xdr:colOff>
      <xdr:row>80</xdr:row>
      <xdr:rowOff>19050</xdr:rowOff>
    </xdr:from>
    <xdr:to>
      <xdr:col>7</xdr:col>
      <xdr:colOff>45720</xdr:colOff>
      <xdr:row>102</xdr:row>
      <xdr:rowOff>150495</xdr:rowOff>
    </xdr:to>
    <xdr:pic>
      <xdr:nvPicPr>
        <xdr:cNvPr id="12" name="Picture 6">
          <a:extLst>
            <a:ext uri="{FF2B5EF4-FFF2-40B4-BE49-F238E27FC236}">
              <a16:creationId xmlns:a16="http://schemas.microsoft.com/office/drawing/2014/main" id="{4737DF0F-51E8-4479-F976-B3D412388C7A}"/>
            </a:ext>
            <a:ext uri="{147F2762-F138-4A5C-976F-8EAC2B608ADB}">
              <a16:predDERef xmlns:a16="http://schemas.microsoft.com/office/drawing/2014/main" pred="{4BB641ED-98CE-623B-E1EC-6238AEF71BCF}"/>
            </a:ext>
          </a:extLst>
        </xdr:cNvPr>
        <xdr:cNvPicPr>
          <a:picLocks noChangeAspect="1"/>
        </xdr:cNvPicPr>
      </xdr:nvPicPr>
      <xdr:blipFill>
        <a:blip xmlns:r="http://schemas.openxmlformats.org/officeDocument/2006/relationships" r:embed="rId6"/>
        <a:stretch>
          <a:fillRect/>
        </a:stretch>
      </xdr:blipFill>
      <xdr:spPr>
        <a:xfrm>
          <a:off x="66675" y="11496675"/>
          <a:ext cx="6105525" cy="3819525"/>
        </a:xfrm>
        <a:prstGeom prst="rect">
          <a:avLst/>
        </a:prstGeom>
      </xdr:spPr>
    </xdr:pic>
    <xdr:clientData/>
  </xdr:twoCellAnchor>
  <xdr:twoCellAnchor>
    <xdr:from>
      <xdr:col>0</xdr:col>
      <xdr:colOff>152400</xdr:colOff>
      <xdr:row>104</xdr:row>
      <xdr:rowOff>104775</xdr:rowOff>
    </xdr:from>
    <xdr:to>
      <xdr:col>5</xdr:col>
      <xdr:colOff>390525</xdr:colOff>
      <xdr:row>131</xdr:row>
      <xdr:rowOff>150494</xdr:rowOff>
    </xdr:to>
    <xdr:pic>
      <xdr:nvPicPr>
        <xdr:cNvPr id="13" name="Picture 7">
          <a:extLst>
            <a:ext uri="{FF2B5EF4-FFF2-40B4-BE49-F238E27FC236}">
              <a16:creationId xmlns:a16="http://schemas.microsoft.com/office/drawing/2014/main" id="{980A6779-A463-26D1-B88C-3AC5F874FC64}"/>
            </a:ext>
            <a:ext uri="{147F2762-F138-4A5C-976F-8EAC2B608ADB}">
              <a16:predDERef xmlns:a16="http://schemas.microsoft.com/office/drawing/2014/main" pred="{4737DF0F-51E8-4479-F976-B3D412388C7A}"/>
            </a:ext>
          </a:extLst>
        </xdr:cNvPr>
        <xdr:cNvPicPr>
          <a:picLocks noChangeAspect="1"/>
        </xdr:cNvPicPr>
      </xdr:nvPicPr>
      <xdr:blipFill>
        <a:blip xmlns:r="http://schemas.openxmlformats.org/officeDocument/2006/relationships" r:embed="rId7"/>
        <a:stretch>
          <a:fillRect/>
        </a:stretch>
      </xdr:blipFill>
      <xdr:spPr>
        <a:xfrm>
          <a:off x="152400" y="15468600"/>
          <a:ext cx="4124325" cy="4572000"/>
        </a:xfrm>
        <a:prstGeom prst="rect">
          <a:avLst/>
        </a:prstGeom>
      </xdr:spPr>
    </xdr:pic>
    <xdr:clientData/>
  </xdr:twoCellAnchor>
  <xdr:twoCellAnchor editAs="oneCell">
    <xdr:from>
      <xdr:col>0</xdr:col>
      <xdr:colOff>533400</xdr:colOff>
      <xdr:row>23</xdr:row>
      <xdr:rowOff>19050</xdr:rowOff>
    </xdr:from>
    <xdr:to>
      <xdr:col>7</xdr:col>
      <xdr:colOff>1072243</xdr:colOff>
      <xdr:row>137</xdr:row>
      <xdr:rowOff>47625</xdr:rowOff>
    </xdr:to>
    <xdr:pic>
      <xdr:nvPicPr>
        <xdr:cNvPr id="5" name="Picture 4">
          <a:extLst>
            <a:ext uri="{FF2B5EF4-FFF2-40B4-BE49-F238E27FC236}">
              <a16:creationId xmlns:a16="http://schemas.microsoft.com/office/drawing/2014/main" id="{7E742876-9865-1748-46B9-D2A04EAD8A94}"/>
            </a:ext>
            <a:ext uri="{147F2762-F138-4A5C-976F-8EAC2B608ADB}">
              <a16:predDERef xmlns:a16="http://schemas.microsoft.com/office/drawing/2014/main" pred="{980A6779-A463-26D1-B88C-3AC5F874FC64}"/>
            </a:ext>
          </a:extLst>
        </xdr:cNvPr>
        <xdr:cNvPicPr>
          <a:picLocks noChangeAspect="1"/>
        </xdr:cNvPicPr>
      </xdr:nvPicPr>
      <xdr:blipFill>
        <a:blip xmlns:r="http://schemas.openxmlformats.org/officeDocument/2006/relationships" r:embed="rId8"/>
        <a:stretch>
          <a:fillRect/>
        </a:stretch>
      </xdr:blipFill>
      <xdr:spPr>
        <a:xfrm>
          <a:off x="533400" y="5524500"/>
          <a:ext cx="6858000" cy="47244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29</xdr:col>
      <xdr:colOff>268943</xdr:colOff>
      <xdr:row>6</xdr:row>
      <xdr:rowOff>22412</xdr:rowOff>
    </xdr:from>
    <xdr:to>
      <xdr:col>35</xdr:col>
      <xdr:colOff>620471</xdr:colOff>
      <xdr:row>8</xdr:row>
      <xdr:rowOff>429092</xdr:rowOff>
    </xdr:to>
    <xdr:graphicFrame macro="">
      <xdr:nvGraphicFramePr>
        <xdr:cNvPr id="79" name="Chart 5">
          <a:extLst>
            <a:ext uri="{FF2B5EF4-FFF2-40B4-BE49-F238E27FC236}">
              <a16:creationId xmlns:a16="http://schemas.microsoft.com/office/drawing/2014/main" id="{7F887ED4-EF83-451C-B1B7-74B19AE46174}"/>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29</xdr:col>
      <xdr:colOff>289560</xdr:colOff>
      <xdr:row>9</xdr:row>
      <xdr:rowOff>0</xdr:rowOff>
    </xdr:from>
    <xdr:to>
      <xdr:col>36</xdr:col>
      <xdr:colOff>0</xdr:colOff>
      <xdr:row>11</xdr:row>
      <xdr:rowOff>391886</xdr:rowOff>
    </xdr:to>
    <xdr:graphicFrame macro="">
      <xdr:nvGraphicFramePr>
        <xdr:cNvPr id="78" name="Chart 5">
          <a:extLst>
            <a:ext uri="{FF2B5EF4-FFF2-40B4-BE49-F238E27FC236}">
              <a16:creationId xmlns:a16="http://schemas.microsoft.com/office/drawing/2014/main" id="{562C7D60-D222-45AF-9013-A79B918CAA53}"/>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29</xdr:col>
      <xdr:colOff>289560</xdr:colOff>
      <xdr:row>34</xdr:row>
      <xdr:rowOff>0</xdr:rowOff>
    </xdr:from>
    <xdr:to>
      <xdr:col>36</xdr:col>
      <xdr:colOff>0</xdr:colOff>
      <xdr:row>36</xdr:row>
      <xdr:rowOff>391886</xdr:rowOff>
    </xdr:to>
    <xdr:graphicFrame macro="">
      <xdr:nvGraphicFramePr>
        <xdr:cNvPr id="72" name="Chart 5">
          <a:extLst>
            <a:ext uri="{FF2B5EF4-FFF2-40B4-BE49-F238E27FC236}">
              <a16:creationId xmlns:a16="http://schemas.microsoft.com/office/drawing/2014/main" id="{F8649B1F-C1B4-4ACF-B5FC-61526761CFE2}"/>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29</xdr:col>
      <xdr:colOff>289560</xdr:colOff>
      <xdr:row>18</xdr:row>
      <xdr:rowOff>0</xdr:rowOff>
    </xdr:from>
    <xdr:to>
      <xdr:col>36</xdr:col>
      <xdr:colOff>0</xdr:colOff>
      <xdr:row>20</xdr:row>
      <xdr:rowOff>391886</xdr:rowOff>
    </xdr:to>
    <xdr:graphicFrame macro="">
      <xdr:nvGraphicFramePr>
        <xdr:cNvPr id="74" name="Chart 5">
          <a:extLst>
            <a:ext uri="{FF2B5EF4-FFF2-40B4-BE49-F238E27FC236}">
              <a16:creationId xmlns:a16="http://schemas.microsoft.com/office/drawing/2014/main" id="{3829B692-84CA-4F11-A572-28334A0337A2}"/>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29</xdr:col>
      <xdr:colOff>289560</xdr:colOff>
      <xdr:row>12</xdr:row>
      <xdr:rowOff>0</xdr:rowOff>
    </xdr:from>
    <xdr:to>
      <xdr:col>36</xdr:col>
      <xdr:colOff>0</xdr:colOff>
      <xdr:row>14</xdr:row>
      <xdr:rowOff>391886</xdr:rowOff>
    </xdr:to>
    <xdr:graphicFrame macro="">
      <xdr:nvGraphicFramePr>
        <xdr:cNvPr id="77" name="Chart 5">
          <a:extLst>
            <a:ext uri="{FF2B5EF4-FFF2-40B4-BE49-F238E27FC236}">
              <a16:creationId xmlns:a16="http://schemas.microsoft.com/office/drawing/2014/main" id="{44729C12-D2A0-4BBC-B561-E4199A740F80}"/>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29</xdr:col>
      <xdr:colOff>289560</xdr:colOff>
      <xdr:row>15</xdr:row>
      <xdr:rowOff>0</xdr:rowOff>
    </xdr:from>
    <xdr:to>
      <xdr:col>36</xdr:col>
      <xdr:colOff>0</xdr:colOff>
      <xdr:row>17</xdr:row>
      <xdr:rowOff>391886</xdr:rowOff>
    </xdr:to>
    <xdr:graphicFrame macro="">
      <xdr:nvGraphicFramePr>
        <xdr:cNvPr id="75" name="Chart 7">
          <a:extLst>
            <a:ext uri="{FF2B5EF4-FFF2-40B4-BE49-F238E27FC236}">
              <a16:creationId xmlns:a16="http://schemas.microsoft.com/office/drawing/2014/main" id="{64306D0B-239D-466F-B383-D93A0723FCC6}"/>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29</xdr:col>
      <xdr:colOff>319368</xdr:colOff>
      <xdr:row>37</xdr:row>
      <xdr:rowOff>33617</xdr:rowOff>
    </xdr:from>
    <xdr:to>
      <xdr:col>36</xdr:col>
      <xdr:colOff>33618</xdr:colOff>
      <xdr:row>39</xdr:row>
      <xdr:rowOff>427408</xdr:rowOff>
    </xdr:to>
    <xdr:graphicFrame macro="">
      <xdr:nvGraphicFramePr>
        <xdr:cNvPr id="70" name="Chart 5">
          <a:extLst>
            <a:ext uri="{FF2B5EF4-FFF2-40B4-BE49-F238E27FC236}">
              <a16:creationId xmlns:a16="http://schemas.microsoft.com/office/drawing/2014/main" id="{C48C3029-B5F1-4B32-B1A3-D5B22C5C63C7}"/>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29</xdr:col>
      <xdr:colOff>277233</xdr:colOff>
      <xdr:row>42</xdr:row>
      <xdr:rowOff>468407</xdr:rowOff>
    </xdr:from>
    <xdr:to>
      <xdr:col>35</xdr:col>
      <xdr:colOff>609600</xdr:colOff>
      <xdr:row>45</xdr:row>
      <xdr:rowOff>376518</xdr:rowOff>
    </xdr:to>
    <xdr:graphicFrame macro="">
      <xdr:nvGraphicFramePr>
        <xdr:cNvPr id="66" name="Chart 5">
          <a:extLst>
            <a:ext uri="{FF2B5EF4-FFF2-40B4-BE49-F238E27FC236}">
              <a16:creationId xmlns:a16="http://schemas.microsoft.com/office/drawing/2014/main" id="{AD13ECEB-16E4-4AFF-8E89-282EEAAE886B}"/>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29</xdr:col>
      <xdr:colOff>278355</xdr:colOff>
      <xdr:row>40</xdr:row>
      <xdr:rowOff>75079</xdr:rowOff>
    </xdr:from>
    <xdr:to>
      <xdr:col>35</xdr:col>
      <xdr:colOff>618566</xdr:colOff>
      <xdr:row>42</xdr:row>
      <xdr:rowOff>349624</xdr:rowOff>
    </xdr:to>
    <xdr:graphicFrame macro="">
      <xdr:nvGraphicFramePr>
        <xdr:cNvPr id="71" name="Chart 5">
          <a:extLst>
            <a:ext uri="{FF2B5EF4-FFF2-40B4-BE49-F238E27FC236}">
              <a16:creationId xmlns:a16="http://schemas.microsoft.com/office/drawing/2014/main" id="{C5525377-4094-49D7-A558-50BC6FA52BBB}"/>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29</xdr:col>
      <xdr:colOff>281940</xdr:colOff>
      <xdr:row>31</xdr:row>
      <xdr:rowOff>0</xdr:rowOff>
    </xdr:from>
    <xdr:to>
      <xdr:col>35</xdr:col>
      <xdr:colOff>634365</xdr:colOff>
      <xdr:row>33</xdr:row>
      <xdr:rowOff>332831</xdr:rowOff>
    </xdr:to>
    <xdr:graphicFrame macro="">
      <xdr:nvGraphicFramePr>
        <xdr:cNvPr id="73" name="Chart 5">
          <a:extLst>
            <a:ext uri="{FF2B5EF4-FFF2-40B4-BE49-F238E27FC236}">
              <a16:creationId xmlns:a16="http://schemas.microsoft.com/office/drawing/2014/main" id="{5D80E14B-9B99-49BA-A8A8-57450D8BBB65}"/>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29</xdr:col>
      <xdr:colOff>278913</xdr:colOff>
      <xdr:row>48</xdr:row>
      <xdr:rowOff>487952</xdr:rowOff>
    </xdr:from>
    <xdr:to>
      <xdr:col>36</xdr:col>
      <xdr:colOff>11989</xdr:colOff>
      <xdr:row>51</xdr:row>
      <xdr:rowOff>316773</xdr:rowOff>
    </xdr:to>
    <xdr:graphicFrame macro="">
      <xdr:nvGraphicFramePr>
        <xdr:cNvPr id="69" name="Chart 5">
          <a:extLst>
            <a:ext uri="{FF2B5EF4-FFF2-40B4-BE49-F238E27FC236}">
              <a16:creationId xmlns:a16="http://schemas.microsoft.com/office/drawing/2014/main" id="{2ED0622F-48A9-48EC-BE0A-FCEF3C51A4BA}"/>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29</xdr:col>
      <xdr:colOff>278354</xdr:colOff>
      <xdr:row>46</xdr:row>
      <xdr:rowOff>57150</xdr:rowOff>
    </xdr:from>
    <xdr:to>
      <xdr:col>36</xdr:col>
      <xdr:colOff>0</xdr:colOff>
      <xdr:row>48</xdr:row>
      <xdr:rowOff>449036</xdr:rowOff>
    </xdr:to>
    <xdr:graphicFrame macro="">
      <xdr:nvGraphicFramePr>
        <xdr:cNvPr id="18" name="Chart 5">
          <a:extLst>
            <a:ext uri="{FF2B5EF4-FFF2-40B4-BE49-F238E27FC236}">
              <a16:creationId xmlns:a16="http://schemas.microsoft.com/office/drawing/2014/main" id="{4CF35C84-2205-461F-BE9D-DE7A96498FA3}"/>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29</xdr:col>
      <xdr:colOff>286870</xdr:colOff>
      <xdr:row>17</xdr:row>
      <xdr:rowOff>466165</xdr:rowOff>
    </xdr:from>
    <xdr:to>
      <xdr:col>35</xdr:col>
      <xdr:colOff>633804</xdr:colOff>
      <xdr:row>18</xdr:row>
      <xdr:rowOff>0</xdr:rowOff>
    </xdr:to>
    <xdr:graphicFrame macro="">
      <xdr:nvGraphicFramePr>
        <xdr:cNvPr id="27" name="Chart 5">
          <a:extLst>
            <a:ext uri="{FF2B5EF4-FFF2-40B4-BE49-F238E27FC236}">
              <a16:creationId xmlns:a16="http://schemas.microsoft.com/office/drawing/2014/main" id="{B2EDD7BD-9E89-4747-92BE-83BD9B7BB81C}"/>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29</xdr:col>
      <xdr:colOff>272751</xdr:colOff>
      <xdr:row>3</xdr:row>
      <xdr:rowOff>53340</xdr:rowOff>
    </xdr:from>
    <xdr:to>
      <xdr:col>35</xdr:col>
      <xdr:colOff>620469</xdr:colOff>
      <xdr:row>5</xdr:row>
      <xdr:rowOff>351193</xdr:rowOff>
    </xdr:to>
    <xdr:graphicFrame macro="">
      <xdr:nvGraphicFramePr>
        <xdr:cNvPr id="81" name="Chart 5">
          <a:extLst>
            <a:ext uri="{FF2B5EF4-FFF2-40B4-BE49-F238E27FC236}">
              <a16:creationId xmlns:a16="http://schemas.microsoft.com/office/drawing/2014/main" id="{BFB5E6CE-1DC8-43BD-AB76-7B507BEB194C}"/>
            </a:ext>
            <a:ext uri="{147F2762-F138-4A5C-976F-8EAC2B608ADB}">
              <a16:predDERef xmlns:a16="http://schemas.microsoft.com/office/drawing/2014/main" pred="{B2EDD7BD-9E89-4747-92BE-83BD9B7BB8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xdr:col>
      <xdr:colOff>87283</xdr:colOff>
      <xdr:row>195</xdr:row>
      <xdr:rowOff>99060</xdr:rowOff>
    </xdr:from>
    <xdr:to>
      <xdr:col>11</xdr:col>
      <xdr:colOff>0</xdr:colOff>
      <xdr:row>217</xdr:row>
      <xdr:rowOff>7620</xdr:rowOff>
    </xdr:to>
    <xdr:graphicFrame macro="">
      <xdr:nvGraphicFramePr>
        <xdr:cNvPr id="4" name="Chart 3">
          <a:extLst>
            <a:ext uri="{FF2B5EF4-FFF2-40B4-BE49-F238E27FC236}">
              <a16:creationId xmlns:a16="http://schemas.microsoft.com/office/drawing/2014/main" id="{6C00F964-3302-B551-21D9-7092763F72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12</xdr:col>
      <xdr:colOff>0</xdr:colOff>
      <xdr:row>196</xdr:row>
      <xdr:rowOff>0</xdr:rowOff>
    </xdr:from>
    <xdr:to>
      <xdr:col>30</xdr:col>
      <xdr:colOff>381486</xdr:colOff>
      <xdr:row>217</xdr:row>
      <xdr:rowOff>95746</xdr:rowOff>
    </xdr:to>
    <xdr:pic>
      <xdr:nvPicPr>
        <xdr:cNvPr id="23" name="Picture 22">
          <a:extLst>
            <a:ext uri="{FF2B5EF4-FFF2-40B4-BE49-F238E27FC236}">
              <a16:creationId xmlns:a16="http://schemas.microsoft.com/office/drawing/2014/main" id="{3E4EC8C5-EF15-4426-19E4-D7CA80963C24}"/>
            </a:ext>
          </a:extLst>
        </xdr:cNvPr>
        <xdr:cNvPicPr>
          <a:picLocks noChangeAspect="1"/>
        </xdr:cNvPicPr>
      </xdr:nvPicPr>
      <xdr:blipFill>
        <a:blip xmlns:r="http://schemas.openxmlformats.org/officeDocument/2006/relationships" r:embed="rId16"/>
        <a:stretch>
          <a:fillRect/>
        </a:stretch>
      </xdr:blipFill>
      <xdr:spPr>
        <a:xfrm>
          <a:off x="8157882" y="20148176"/>
          <a:ext cx="7687722" cy="3139712"/>
        </a:xfrm>
        <a:prstGeom prst="rect">
          <a:avLst/>
        </a:prstGeom>
      </xdr:spPr>
    </xdr:pic>
    <xdr:clientData/>
  </xdr:twoCellAnchor>
  <xdr:twoCellAnchor>
    <xdr:from>
      <xdr:col>29</xdr:col>
      <xdr:colOff>285750</xdr:colOff>
      <xdr:row>52</xdr:row>
      <xdr:rowOff>60145</xdr:rowOff>
    </xdr:from>
    <xdr:to>
      <xdr:col>36</xdr:col>
      <xdr:colOff>9301</xdr:colOff>
      <xdr:row>54</xdr:row>
      <xdr:rowOff>375014</xdr:rowOff>
    </xdr:to>
    <xdr:graphicFrame macro="">
      <xdr:nvGraphicFramePr>
        <xdr:cNvPr id="68" name="Chart 5">
          <a:extLst>
            <a:ext uri="{FF2B5EF4-FFF2-40B4-BE49-F238E27FC236}">
              <a16:creationId xmlns:a16="http://schemas.microsoft.com/office/drawing/2014/main" id="{5452FA6B-7528-434C-89C6-38BDEC955591}"/>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74296</xdr:colOff>
      <xdr:row>37</xdr:row>
      <xdr:rowOff>226696</xdr:rowOff>
    </xdr:from>
    <xdr:to>
      <xdr:col>2</xdr:col>
      <xdr:colOff>2854676</xdr:colOff>
      <xdr:row>37</xdr:row>
      <xdr:rowOff>1426846</xdr:rowOff>
    </xdr:to>
    <xdr:pic>
      <xdr:nvPicPr>
        <xdr:cNvPr id="9" name="Picture 8">
          <a:extLst>
            <a:ext uri="{FF2B5EF4-FFF2-40B4-BE49-F238E27FC236}">
              <a16:creationId xmlns:a16="http://schemas.microsoft.com/office/drawing/2014/main" id="{359DFBDE-2E53-3850-5645-B688BD833559}"/>
            </a:ext>
          </a:extLst>
        </xdr:cNvPr>
        <xdr:cNvPicPr>
          <a:picLocks noChangeAspect="1"/>
        </xdr:cNvPicPr>
      </xdr:nvPicPr>
      <xdr:blipFill rotWithShape="1">
        <a:blip xmlns:r="http://schemas.openxmlformats.org/officeDocument/2006/relationships" r:embed="rId1"/>
        <a:srcRect b="18839"/>
        <a:stretch>
          <a:fillRect/>
        </a:stretch>
      </xdr:blipFill>
      <xdr:spPr>
        <a:xfrm>
          <a:off x="5160646" y="8627746"/>
          <a:ext cx="2780380" cy="1200150"/>
        </a:xfrm>
        <a:prstGeom prst="rect">
          <a:avLst/>
        </a:prstGeom>
      </xdr:spPr>
    </xdr:pic>
    <xdr:clientData/>
  </xdr:twoCellAnchor>
  <xdr:twoCellAnchor>
    <xdr:from>
      <xdr:col>3</xdr:col>
      <xdr:colOff>257174</xdr:colOff>
      <xdr:row>37</xdr:row>
      <xdr:rowOff>180165</xdr:rowOff>
    </xdr:from>
    <xdr:to>
      <xdr:col>3</xdr:col>
      <xdr:colOff>3030895</xdr:colOff>
      <xdr:row>37</xdr:row>
      <xdr:rowOff>1323976</xdr:rowOff>
    </xdr:to>
    <xdr:pic>
      <xdr:nvPicPr>
        <xdr:cNvPr id="10" name="Picture 9">
          <a:extLst>
            <a:ext uri="{FF2B5EF4-FFF2-40B4-BE49-F238E27FC236}">
              <a16:creationId xmlns:a16="http://schemas.microsoft.com/office/drawing/2014/main" id="{DD5D94E7-F3C0-5D34-1E83-A4DD7D5AF500}"/>
            </a:ext>
            <a:ext uri="{147F2762-F138-4A5C-976F-8EAC2B608ADB}">
              <a16:predDERef xmlns:a16="http://schemas.microsoft.com/office/drawing/2014/main" pred="{359DFBDE-2E53-3850-5645-B688BD833559}"/>
            </a:ext>
          </a:extLst>
        </xdr:cNvPr>
        <xdr:cNvPicPr>
          <a:picLocks noChangeAspect="1"/>
        </xdr:cNvPicPr>
      </xdr:nvPicPr>
      <xdr:blipFill>
        <a:blip xmlns:r="http://schemas.openxmlformats.org/officeDocument/2006/relationships" r:embed="rId2"/>
        <a:stretch>
          <a:fillRect/>
        </a:stretch>
      </xdr:blipFill>
      <xdr:spPr>
        <a:xfrm>
          <a:off x="8658224" y="8581215"/>
          <a:ext cx="2773721" cy="1143811"/>
        </a:xfrm>
        <a:prstGeom prst="rect">
          <a:avLst/>
        </a:prstGeom>
      </xdr:spPr>
    </xdr:pic>
    <xdr:clientData/>
  </xdr:twoCellAnchor>
  <xdr:twoCellAnchor>
    <xdr:from>
      <xdr:col>2</xdr:col>
      <xdr:colOff>2543175</xdr:colOff>
      <xdr:row>37</xdr:row>
      <xdr:rowOff>1276350</xdr:rowOff>
    </xdr:from>
    <xdr:to>
      <xdr:col>2</xdr:col>
      <xdr:colOff>2838450</xdr:colOff>
      <xdr:row>37</xdr:row>
      <xdr:rowOff>1504950</xdr:rowOff>
    </xdr:to>
    <xdr:pic>
      <xdr:nvPicPr>
        <xdr:cNvPr id="11" name="Picture 4">
          <a:extLst>
            <a:ext uri="{FF2B5EF4-FFF2-40B4-BE49-F238E27FC236}">
              <a16:creationId xmlns:a16="http://schemas.microsoft.com/office/drawing/2014/main" id="{40EAE10F-93BC-4010-93B5-C33094C75085}"/>
            </a:ext>
            <a:ext uri="{147F2762-F138-4A5C-976F-8EAC2B608ADB}">
              <a16:predDERef xmlns:a16="http://schemas.microsoft.com/office/drawing/2014/main" pred="{DD5D94E7-F3C0-5D34-1E83-A4DD7D5AF50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51637" t="77070" r="34578" b="14797"/>
        <a:stretch>
          <a:fillRect/>
        </a:stretch>
      </xdr:blipFill>
      <xdr:spPr bwMode="auto">
        <a:xfrm>
          <a:off x="7629525" y="9677400"/>
          <a:ext cx="295275"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390525</xdr:colOff>
      <xdr:row>6</xdr:row>
      <xdr:rowOff>85725</xdr:rowOff>
    </xdr:from>
    <xdr:to>
      <xdr:col>1</xdr:col>
      <xdr:colOff>2992755</xdr:colOff>
      <xdr:row>6</xdr:row>
      <xdr:rowOff>1161940</xdr:rowOff>
    </xdr:to>
    <xdr:pic>
      <xdr:nvPicPr>
        <xdr:cNvPr id="4" name="Picture 3">
          <a:extLst>
            <a:ext uri="{FF2B5EF4-FFF2-40B4-BE49-F238E27FC236}">
              <a16:creationId xmlns:a16="http://schemas.microsoft.com/office/drawing/2014/main" id="{005A3C41-776F-473D-9292-4DD497DE19E3}"/>
            </a:ext>
          </a:extLst>
        </xdr:cNvPr>
        <xdr:cNvPicPr>
          <a:picLocks noChangeAspect="1"/>
        </xdr:cNvPicPr>
      </xdr:nvPicPr>
      <xdr:blipFill rotWithShape="1">
        <a:blip xmlns:r="http://schemas.openxmlformats.org/officeDocument/2006/relationships" r:embed="rId1"/>
        <a:srcRect b="18839"/>
        <a:stretch>
          <a:fillRect/>
        </a:stretch>
      </xdr:blipFill>
      <xdr:spPr>
        <a:xfrm>
          <a:off x="2105025" y="1666875"/>
          <a:ext cx="2598420" cy="1089550"/>
        </a:xfrm>
        <a:prstGeom prst="rect">
          <a:avLst/>
        </a:prstGeom>
      </xdr:spPr>
    </xdr:pic>
    <xdr:clientData/>
  </xdr:twoCellAnchor>
  <xdr:twoCellAnchor>
    <xdr:from>
      <xdr:col>0</xdr:col>
      <xdr:colOff>869576</xdr:colOff>
      <xdr:row>80</xdr:row>
      <xdr:rowOff>8966</xdr:rowOff>
    </xdr:from>
    <xdr:to>
      <xdr:col>2</xdr:col>
      <xdr:colOff>2133600</xdr:colOff>
      <xdr:row>96</xdr:row>
      <xdr:rowOff>8966</xdr:rowOff>
    </xdr:to>
    <xdr:pic>
      <xdr:nvPicPr>
        <xdr:cNvPr id="5" name="Picture 4">
          <a:extLst>
            <a:ext uri="{FF2B5EF4-FFF2-40B4-BE49-F238E27FC236}">
              <a16:creationId xmlns:a16="http://schemas.microsoft.com/office/drawing/2014/main" id="{682A912B-8347-4292-931A-E0F5CA0CE4C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69576" y="18081813"/>
          <a:ext cx="6499412" cy="2868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676052</xdr:colOff>
      <xdr:row>95</xdr:row>
      <xdr:rowOff>142090</xdr:rowOff>
    </xdr:from>
    <xdr:to>
      <xdr:col>2</xdr:col>
      <xdr:colOff>2140997</xdr:colOff>
      <xdr:row>112</xdr:row>
      <xdr:rowOff>51994</xdr:rowOff>
    </xdr:to>
    <xdr:pic>
      <xdr:nvPicPr>
        <xdr:cNvPr id="6" name="Picture 5">
          <a:extLst>
            <a:ext uri="{FF2B5EF4-FFF2-40B4-BE49-F238E27FC236}">
              <a16:creationId xmlns:a16="http://schemas.microsoft.com/office/drawing/2014/main" id="{CFE1CD5E-1239-4E69-BC6A-3454CA1A8D83}"/>
            </a:ext>
          </a:extLst>
        </xdr:cNvPr>
        <xdr:cNvPicPr>
          <a:picLocks noChangeAspect="1"/>
        </xdr:cNvPicPr>
      </xdr:nvPicPr>
      <xdr:blipFill>
        <a:blip xmlns:r="http://schemas.openxmlformats.org/officeDocument/2006/relationships" r:embed="rId5"/>
        <a:stretch>
          <a:fillRect/>
        </a:stretch>
      </xdr:blipFill>
      <xdr:spPr>
        <a:xfrm>
          <a:off x="676052" y="20368708"/>
          <a:ext cx="6709298" cy="2901874"/>
        </a:xfrm>
        <a:prstGeom prst="rect">
          <a:avLst/>
        </a:prstGeom>
      </xdr:spPr>
    </xdr:pic>
    <xdr:clientData/>
  </xdr:twoCellAnchor>
  <xdr:twoCellAnchor>
    <xdr:from>
      <xdr:col>0</xdr:col>
      <xdr:colOff>68580</xdr:colOff>
      <xdr:row>28</xdr:row>
      <xdr:rowOff>60960</xdr:rowOff>
    </xdr:from>
    <xdr:to>
      <xdr:col>1</xdr:col>
      <xdr:colOff>2499360</xdr:colOff>
      <xdr:row>33</xdr:row>
      <xdr:rowOff>150826</xdr:rowOff>
    </xdr:to>
    <xdr:pic>
      <xdr:nvPicPr>
        <xdr:cNvPr id="13" name="Picture 1">
          <a:extLst>
            <a:ext uri="{FF2B5EF4-FFF2-40B4-BE49-F238E27FC236}">
              <a16:creationId xmlns:a16="http://schemas.microsoft.com/office/drawing/2014/main" id="{01F86F7E-9609-4A37-9518-B503FE6437B5}"/>
            </a:ext>
            <a:ext uri="{147F2762-F138-4A5C-976F-8EAC2B608ADB}">
              <a16:predDERef xmlns:a16="http://schemas.microsoft.com/office/drawing/2014/main" pred="{CFE1CD5E-1239-4E69-BC6A-3454CA1A8D83}"/>
            </a:ext>
          </a:extLst>
        </xdr:cNvPr>
        <xdr:cNvPicPr>
          <a:picLocks noChangeAspect="1"/>
        </xdr:cNvPicPr>
      </xdr:nvPicPr>
      <xdr:blipFill>
        <a:blip xmlns:r="http://schemas.openxmlformats.org/officeDocument/2006/relationships" r:embed="rId6"/>
        <a:stretch>
          <a:fillRect/>
        </a:stretch>
      </xdr:blipFill>
      <xdr:spPr>
        <a:xfrm>
          <a:off x="68580" y="7010400"/>
          <a:ext cx="4145280" cy="889966"/>
        </a:xfrm>
        <a:prstGeom prst="rect">
          <a:avLst/>
        </a:prstGeom>
      </xdr:spPr>
    </xdr:pic>
    <xdr:clientData/>
  </xdr:twoCellAnchor>
  <xdr:twoCellAnchor>
    <xdr:from>
      <xdr:col>4</xdr:col>
      <xdr:colOff>154305</xdr:colOff>
      <xdr:row>37</xdr:row>
      <xdr:rowOff>173355</xdr:rowOff>
    </xdr:from>
    <xdr:to>
      <xdr:col>4</xdr:col>
      <xdr:colOff>2783205</xdr:colOff>
      <xdr:row>37</xdr:row>
      <xdr:rowOff>1426845</xdr:rowOff>
    </xdr:to>
    <xdr:pic>
      <xdr:nvPicPr>
        <xdr:cNvPr id="2" name="Picture 1">
          <a:extLst>
            <a:ext uri="{FF2B5EF4-FFF2-40B4-BE49-F238E27FC236}">
              <a16:creationId xmlns:a16="http://schemas.microsoft.com/office/drawing/2014/main" id="{1E83DF02-717D-C0DD-FF88-69AADAB52609}"/>
            </a:ext>
            <a:ext uri="{147F2762-F138-4A5C-976F-8EAC2B608ADB}">
              <a16:predDERef xmlns:a16="http://schemas.microsoft.com/office/drawing/2014/main" pred="{01F86F7E-9609-4A37-9518-B503FE6437B5}"/>
            </a:ext>
          </a:extLst>
        </xdr:cNvPr>
        <xdr:cNvPicPr>
          <a:picLocks noChangeAspect="1"/>
        </xdr:cNvPicPr>
      </xdr:nvPicPr>
      <xdr:blipFill>
        <a:blip xmlns:r="http://schemas.openxmlformats.org/officeDocument/2006/relationships" r:embed="rId7"/>
        <a:stretch>
          <a:fillRect/>
        </a:stretch>
      </xdr:blipFill>
      <xdr:spPr>
        <a:xfrm>
          <a:off x="11517630" y="8755380"/>
          <a:ext cx="2628900" cy="125349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13</xdr:col>
      <xdr:colOff>1282561</xdr:colOff>
      <xdr:row>0</xdr:row>
      <xdr:rowOff>35035</xdr:rowOff>
    </xdr:from>
    <xdr:to>
      <xdr:col>13</xdr:col>
      <xdr:colOff>1282561</xdr:colOff>
      <xdr:row>0</xdr:row>
      <xdr:rowOff>321779</xdr:rowOff>
    </xdr:to>
    <xdr:cxnSp macro="">
      <xdr:nvCxnSpPr>
        <xdr:cNvPr id="4" name="Straight Arrow Connector 3">
          <a:extLst>
            <a:ext uri="{FF2B5EF4-FFF2-40B4-BE49-F238E27FC236}">
              <a16:creationId xmlns:a16="http://schemas.microsoft.com/office/drawing/2014/main" id="{BB0EC946-BDB6-09C9-DB60-21B21720AE71}"/>
            </a:ext>
          </a:extLst>
        </xdr:cNvPr>
        <xdr:cNvCxnSpPr/>
      </xdr:nvCxnSpPr>
      <xdr:spPr>
        <a:xfrm flipV="1">
          <a:off x="12000257" y="35035"/>
          <a:ext cx="0" cy="286744"/>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1306168</xdr:colOff>
      <xdr:row>0</xdr:row>
      <xdr:rowOff>830</xdr:rowOff>
    </xdr:from>
    <xdr:to>
      <xdr:col>13</xdr:col>
      <xdr:colOff>1546362</xdr:colOff>
      <xdr:row>1</xdr:row>
      <xdr:rowOff>36528</xdr:rowOff>
    </xdr:to>
    <xdr:sp macro="" textlink="">
      <xdr:nvSpPr>
        <xdr:cNvPr id="8" name="TextBox 7">
          <a:extLst>
            <a:ext uri="{FF2B5EF4-FFF2-40B4-BE49-F238E27FC236}">
              <a16:creationId xmlns:a16="http://schemas.microsoft.com/office/drawing/2014/main" id="{1DDDC35D-79DC-FE8D-E36B-A215903DCB00}"/>
            </a:ext>
            <a:ext uri="{147F2762-F138-4A5C-976F-8EAC2B608ADB}">
              <a16:predDERef xmlns:a16="http://schemas.microsoft.com/office/drawing/2014/main" pred="{BB0EC946-BDB6-09C9-DB60-21B21720AE71}"/>
            </a:ext>
          </a:extLst>
        </xdr:cNvPr>
        <xdr:cNvSpPr txBox="1"/>
      </xdr:nvSpPr>
      <xdr:spPr>
        <a:xfrm>
          <a:off x="13183843" y="830"/>
          <a:ext cx="240194" cy="3595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chemeClr val="tx1"/>
              </a:solidFill>
            </a:rPr>
            <a:t>N</a:t>
          </a:r>
        </a:p>
      </xdr:txBody>
    </xdr:sp>
    <xdr:clientData/>
  </xdr:twoCellAnchor>
  <xdr:twoCellAnchor editAs="absolute">
    <xdr:from>
      <xdr:col>12</xdr:col>
      <xdr:colOff>302952</xdr:colOff>
      <xdr:row>1</xdr:row>
      <xdr:rowOff>129245</xdr:rowOff>
    </xdr:from>
    <xdr:to>
      <xdr:col>13</xdr:col>
      <xdr:colOff>1444982</xdr:colOff>
      <xdr:row>9</xdr:row>
      <xdr:rowOff>91787</xdr:rowOff>
    </xdr:to>
    <xdr:pic>
      <xdr:nvPicPr>
        <xdr:cNvPr id="2" name="Picture 1">
          <a:extLst>
            <a:ext uri="{FF2B5EF4-FFF2-40B4-BE49-F238E27FC236}">
              <a16:creationId xmlns:a16="http://schemas.microsoft.com/office/drawing/2014/main" id="{41FBD27B-82A3-6032-5BB1-B60E1DA57CA8}"/>
            </a:ext>
            <a:ext uri="{147F2762-F138-4A5C-976F-8EAC2B608ADB}">
              <a16:predDERef xmlns:a16="http://schemas.microsoft.com/office/drawing/2014/main" pred="{1DDDC35D-79DC-FE8D-E36B-A215903DCB00}"/>
            </a:ext>
          </a:extLst>
        </xdr:cNvPr>
        <xdr:cNvPicPr>
          <a:picLocks noChangeAspect="1"/>
        </xdr:cNvPicPr>
      </xdr:nvPicPr>
      <xdr:blipFill>
        <a:blip xmlns:r="http://schemas.openxmlformats.org/officeDocument/2006/relationships" r:embed="rId1"/>
        <a:stretch>
          <a:fillRect/>
        </a:stretch>
      </xdr:blipFill>
      <xdr:spPr>
        <a:xfrm flipH="1">
          <a:off x="15321972" y="456905"/>
          <a:ext cx="2010710" cy="209614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3</xdr:col>
      <xdr:colOff>198289</xdr:colOff>
      <xdr:row>61</xdr:row>
      <xdr:rowOff>117059</xdr:rowOff>
    </xdr:from>
    <xdr:to>
      <xdr:col>6</xdr:col>
      <xdr:colOff>191701</xdr:colOff>
      <xdr:row>81</xdr:row>
      <xdr:rowOff>151439</xdr:rowOff>
    </xdr:to>
    <xdr:pic>
      <xdr:nvPicPr>
        <xdr:cNvPr id="15" name="Picture 14">
          <a:extLst>
            <a:ext uri="{FF2B5EF4-FFF2-40B4-BE49-F238E27FC236}">
              <a16:creationId xmlns:a16="http://schemas.microsoft.com/office/drawing/2014/main" id="{31642C02-63B4-441B-AA72-92728104654E}"/>
            </a:ext>
          </a:extLst>
        </xdr:cNvPr>
        <xdr:cNvPicPr>
          <a:picLocks noChangeAspect="1"/>
        </xdr:cNvPicPr>
      </xdr:nvPicPr>
      <xdr:blipFill>
        <a:blip xmlns:r="http://schemas.openxmlformats.org/officeDocument/2006/relationships" r:embed="rId1"/>
        <a:stretch>
          <a:fillRect/>
        </a:stretch>
      </xdr:blipFill>
      <xdr:spPr>
        <a:xfrm>
          <a:off x="3582465" y="16163883"/>
          <a:ext cx="4912795" cy="3396144"/>
        </a:xfrm>
        <a:prstGeom prst="rect">
          <a:avLst/>
        </a:prstGeom>
      </xdr:spPr>
    </xdr:pic>
    <xdr:clientData/>
  </xdr:twoCellAnchor>
  <xdr:twoCellAnchor>
    <xdr:from>
      <xdr:col>3</xdr:col>
      <xdr:colOff>230757</xdr:colOff>
      <xdr:row>83</xdr:row>
      <xdr:rowOff>160439</xdr:rowOff>
    </xdr:from>
    <xdr:to>
      <xdr:col>6</xdr:col>
      <xdr:colOff>307118</xdr:colOff>
      <xdr:row>93</xdr:row>
      <xdr:rowOff>172531</xdr:rowOff>
    </xdr:to>
    <xdr:pic>
      <xdr:nvPicPr>
        <xdr:cNvPr id="16" name="Picture 15">
          <a:extLst>
            <a:ext uri="{FF2B5EF4-FFF2-40B4-BE49-F238E27FC236}">
              <a16:creationId xmlns:a16="http://schemas.microsoft.com/office/drawing/2014/main" id="{A422335F-25AA-4AD7-80AC-F9D96C7BF1D7}"/>
            </a:ext>
          </a:extLst>
        </xdr:cNvPr>
        <xdr:cNvPicPr>
          <a:picLocks noChangeAspect="1"/>
        </xdr:cNvPicPr>
      </xdr:nvPicPr>
      <xdr:blipFill>
        <a:blip xmlns:r="http://schemas.openxmlformats.org/officeDocument/2006/relationships" r:embed="rId2"/>
        <a:stretch>
          <a:fillRect/>
        </a:stretch>
      </xdr:blipFill>
      <xdr:spPr>
        <a:xfrm>
          <a:off x="3614933" y="19905204"/>
          <a:ext cx="4995744" cy="1692974"/>
        </a:xfrm>
        <a:prstGeom prst="rect">
          <a:avLst/>
        </a:prstGeom>
      </xdr:spPr>
    </xdr:pic>
    <xdr:clientData/>
  </xdr:twoCellAnchor>
  <xdr:twoCellAnchor>
    <xdr:from>
      <xdr:col>0</xdr:col>
      <xdr:colOff>45223</xdr:colOff>
      <xdr:row>62</xdr:row>
      <xdr:rowOff>52098</xdr:rowOff>
    </xdr:from>
    <xdr:to>
      <xdr:col>3</xdr:col>
      <xdr:colOff>21688</xdr:colOff>
      <xdr:row>91</xdr:row>
      <xdr:rowOff>5715</xdr:rowOff>
    </xdr:to>
    <xdr:pic>
      <xdr:nvPicPr>
        <xdr:cNvPr id="17" name="Picture 1">
          <a:extLst>
            <a:ext uri="{FF2B5EF4-FFF2-40B4-BE49-F238E27FC236}">
              <a16:creationId xmlns:a16="http://schemas.microsoft.com/office/drawing/2014/main" id="{89E0B566-76BC-4D29-AD36-7E3EDBDBEC13}"/>
            </a:ext>
          </a:extLst>
        </xdr:cNvPr>
        <xdr:cNvPicPr>
          <a:picLocks noChangeAspect="1"/>
        </xdr:cNvPicPr>
      </xdr:nvPicPr>
      <xdr:blipFill>
        <a:blip xmlns:r="http://schemas.openxmlformats.org/officeDocument/2006/relationships" r:embed="rId3"/>
        <a:stretch>
          <a:fillRect/>
        </a:stretch>
      </xdr:blipFill>
      <xdr:spPr>
        <a:xfrm>
          <a:off x="45223" y="15623402"/>
          <a:ext cx="3248095" cy="4997726"/>
        </a:xfrm>
        <a:prstGeom prst="rect">
          <a:avLst/>
        </a:prstGeom>
      </xdr:spPr>
    </xdr:pic>
    <xdr:clientData/>
  </xdr:twoCellAnchor>
  <xdr:twoCellAnchor>
    <xdr:from>
      <xdr:col>5</xdr:col>
      <xdr:colOff>853732</xdr:colOff>
      <xdr:row>39</xdr:row>
      <xdr:rowOff>242719</xdr:rowOff>
    </xdr:from>
    <xdr:to>
      <xdr:col>11</xdr:col>
      <xdr:colOff>478964</xdr:colOff>
      <xdr:row>52</xdr:row>
      <xdr:rowOff>30030</xdr:rowOff>
    </xdr:to>
    <xdr:pic>
      <xdr:nvPicPr>
        <xdr:cNvPr id="18" name="Picture 17">
          <a:extLst>
            <a:ext uri="{FF2B5EF4-FFF2-40B4-BE49-F238E27FC236}">
              <a16:creationId xmlns:a16="http://schemas.microsoft.com/office/drawing/2014/main" id="{CE11BA7D-1C13-4799-B19E-57B11FD12712}"/>
            </a:ext>
          </a:extLst>
        </xdr:cNvPr>
        <xdr:cNvPicPr>
          <a:picLocks noChangeAspect="1"/>
        </xdr:cNvPicPr>
      </xdr:nvPicPr>
      <xdr:blipFill>
        <a:blip xmlns:r="http://schemas.openxmlformats.org/officeDocument/2006/relationships" r:embed="rId4"/>
        <a:stretch>
          <a:fillRect/>
        </a:stretch>
      </xdr:blipFill>
      <xdr:spPr>
        <a:xfrm>
          <a:off x="8070320" y="12737278"/>
          <a:ext cx="6505644" cy="2140546"/>
        </a:xfrm>
        <a:prstGeom prst="rect">
          <a:avLst/>
        </a:prstGeom>
      </xdr:spPr>
    </xdr:pic>
    <xdr:clientData/>
  </xdr:twoCellAnchor>
  <xdr:twoCellAnchor>
    <xdr:from>
      <xdr:col>7</xdr:col>
      <xdr:colOff>194062</xdr:colOff>
      <xdr:row>63</xdr:row>
      <xdr:rowOff>163525</xdr:rowOff>
    </xdr:from>
    <xdr:to>
      <xdr:col>10</xdr:col>
      <xdr:colOff>436929</xdr:colOff>
      <xdr:row>90</xdr:row>
      <xdr:rowOff>97145</xdr:rowOff>
    </xdr:to>
    <xdr:pic>
      <xdr:nvPicPr>
        <xdr:cNvPr id="19" name="Picture 18">
          <a:extLst>
            <a:ext uri="{FF2B5EF4-FFF2-40B4-BE49-F238E27FC236}">
              <a16:creationId xmlns:a16="http://schemas.microsoft.com/office/drawing/2014/main" id="{835E49ED-8B20-427D-88D9-FB78EEA9C32E}"/>
            </a:ext>
          </a:extLst>
        </xdr:cNvPr>
        <xdr:cNvPicPr>
          <a:picLocks noChangeAspect="1"/>
        </xdr:cNvPicPr>
      </xdr:nvPicPr>
      <xdr:blipFill>
        <a:blip xmlns:r="http://schemas.openxmlformats.org/officeDocument/2006/relationships" r:embed="rId5"/>
        <a:stretch>
          <a:fillRect/>
        </a:stretch>
      </xdr:blipFill>
      <xdr:spPr>
        <a:xfrm>
          <a:off x="9785323" y="15908764"/>
          <a:ext cx="4145218" cy="4633669"/>
        </a:xfrm>
        <a:prstGeom prst="rect">
          <a:avLst/>
        </a:prstGeom>
      </xdr:spPr>
    </xdr:pic>
    <xdr:clientData/>
  </xdr:twoCellAnchor>
  <xdr:twoCellAnchor>
    <xdr:from>
      <xdr:col>10</xdr:col>
      <xdr:colOff>124147</xdr:colOff>
      <xdr:row>83</xdr:row>
      <xdr:rowOff>102996</xdr:rowOff>
    </xdr:from>
    <xdr:to>
      <xdr:col>20</xdr:col>
      <xdr:colOff>432011</xdr:colOff>
      <xdr:row>92</xdr:row>
      <xdr:rowOff>97043</xdr:rowOff>
    </xdr:to>
    <xdr:pic>
      <xdr:nvPicPr>
        <xdr:cNvPr id="20" name="Picture 19">
          <a:extLst>
            <a:ext uri="{FF2B5EF4-FFF2-40B4-BE49-F238E27FC236}">
              <a16:creationId xmlns:a16="http://schemas.microsoft.com/office/drawing/2014/main" id="{B33520E0-C962-432D-AF78-C5BAA398C1BF}"/>
            </a:ext>
          </a:extLst>
        </xdr:cNvPr>
        <xdr:cNvPicPr>
          <a:picLocks noChangeAspect="1"/>
        </xdr:cNvPicPr>
      </xdr:nvPicPr>
      <xdr:blipFill>
        <a:blip xmlns:r="http://schemas.openxmlformats.org/officeDocument/2006/relationships" r:embed="rId6"/>
        <a:stretch>
          <a:fillRect/>
        </a:stretch>
      </xdr:blipFill>
      <xdr:spPr>
        <a:xfrm>
          <a:off x="13739294" y="19847761"/>
          <a:ext cx="5204835" cy="1506841"/>
        </a:xfrm>
        <a:prstGeom prst="rect">
          <a:avLst/>
        </a:prstGeom>
      </xdr:spPr>
    </xdr:pic>
    <xdr:clientData/>
  </xdr:twoCellAnchor>
  <xdr:twoCellAnchor>
    <xdr:from>
      <xdr:col>10</xdr:col>
      <xdr:colOff>193679</xdr:colOff>
      <xdr:row>63</xdr:row>
      <xdr:rowOff>38680</xdr:rowOff>
    </xdr:from>
    <xdr:to>
      <xdr:col>20</xdr:col>
      <xdr:colOff>123263</xdr:colOff>
      <xdr:row>81</xdr:row>
      <xdr:rowOff>118204</xdr:rowOff>
    </xdr:to>
    <xdr:pic>
      <xdr:nvPicPr>
        <xdr:cNvPr id="21" name="Picture 20">
          <a:extLst>
            <a:ext uri="{FF2B5EF4-FFF2-40B4-BE49-F238E27FC236}">
              <a16:creationId xmlns:a16="http://schemas.microsoft.com/office/drawing/2014/main" id="{A9C6C0A8-92D2-423D-B84F-29A3AA1A3508}"/>
            </a:ext>
          </a:extLst>
        </xdr:cNvPr>
        <xdr:cNvPicPr>
          <a:picLocks noChangeAspect="1"/>
        </xdr:cNvPicPr>
      </xdr:nvPicPr>
      <xdr:blipFill>
        <a:blip xmlns:r="http://schemas.openxmlformats.org/officeDocument/2006/relationships" r:embed="rId7"/>
        <a:stretch>
          <a:fillRect/>
        </a:stretch>
      </xdr:blipFill>
      <xdr:spPr>
        <a:xfrm>
          <a:off x="13808826" y="16421680"/>
          <a:ext cx="4826555" cy="3105112"/>
        </a:xfrm>
        <a:prstGeom prst="rect">
          <a:avLst/>
        </a:prstGeom>
      </xdr:spPr>
    </xdr:pic>
    <xdr:clientData/>
  </xdr:twoCellAnchor>
  <xdr:twoCellAnchor>
    <xdr:from>
      <xdr:col>0</xdr:col>
      <xdr:colOff>282271</xdr:colOff>
      <xdr:row>55</xdr:row>
      <xdr:rowOff>7620</xdr:rowOff>
    </xdr:from>
    <xdr:to>
      <xdr:col>3</xdr:col>
      <xdr:colOff>1274196</xdr:colOff>
      <xdr:row>62</xdr:row>
      <xdr:rowOff>54076</xdr:rowOff>
    </xdr:to>
    <xdr:pic>
      <xdr:nvPicPr>
        <xdr:cNvPr id="22" name="Picture 21">
          <a:extLst>
            <a:ext uri="{FF2B5EF4-FFF2-40B4-BE49-F238E27FC236}">
              <a16:creationId xmlns:a16="http://schemas.microsoft.com/office/drawing/2014/main" id="{6599AB33-3A3C-4631-C1E4-437FB4C560C4}"/>
            </a:ext>
          </a:extLst>
        </xdr:cNvPr>
        <xdr:cNvPicPr>
          <a:picLocks noChangeAspect="1"/>
        </xdr:cNvPicPr>
      </xdr:nvPicPr>
      <xdr:blipFill>
        <a:blip xmlns:r="http://schemas.openxmlformats.org/officeDocument/2006/relationships" r:embed="rId8"/>
        <a:stretch>
          <a:fillRect/>
        </a:stretch>
      </xdr:blipFill>
      <xdr:spPr>
        <a:xfrm>
          <a:off x="282271" y="14170881"/>
          <a:ext cx="4372555" cy="1452594"/>
        </a:xfrm>
        <a:prstGeom prst="rect">
          <a:avLst/>
        </a:prstGeom>
      </xdr:spPr>
    </xdr:pic>
    <xdr:clientData/>
  </xdr:twoCellAnchor>
  <xdr:twoCellAnchor>
    <xdr:from>
      <xdr:col>7</xdr:col>
      <xdr:colOff>298836</xdr:colOff>
      <xdr:row>54</xdr:row>
      <xdr:rowOff>135096</xdr:rowOff>
    </xdr:from>
    <xdr:to>
      <xdr:col>13</xdr:col>
      <xdr:colOff>397944</xdr:colOff>
      <xdr:row>61</xdr:row>
      <xdr:rowOff>157210</xdr:rowOff>
    </xdr:to>
    <xdr:pic>
      <xdr:nvPicPr>
        <xdr:cNvPr id="23" name="Picture 22">
          <a:extLst>
            <a:ext uri="{FF2B5EF4-FFF2-40B4-BE49-F238E27FC236}">
              <a16:creationId xmlns:a16="http://schemas.microsoft.com/office/drawing/2014/main" id="{D20CA670-59FC-E7D2-DB58-9403F530095C}"/>
            </a:ext>
          </a:extLst>
        </xdr:cNvPr>
        <xdr:cNvPicPr>
          <a:picLocks noChangeAspect="1"/>
        </xdr:cNvPicPr>
      </xdr:nvPicPr>
      <xdr:blipFill>
        <a:blip xmlns:r="http://schemas.openxmlformats.org/officeDocument/2006/relationships" r:embed="rId9"/>
        <a:stretch>
          <a:fillRect/>
        </a:stretch>
      </xdr:blipFill>
      <xdr:spPr>
        <a:xfrm>
          <a:off x="9890097" y="14124422"/>
          <a:ext cx="5461766" cy="1424443"/>
        </a:xfrm>
        <a:prstGeom prst="rect">
          <a:avLst/>
        </a:prstGeom>
      </xdr:spPr>
    </xdr:pic>
    <xdr:clientData/>
  </xdr:twoCellAnchor>
  <xdr:twoCellAnchor>
    <xdr:from>
      <xdr:col>12</xdr:col>
      <xdr:colOff>125170</xdr:colOff>
      <xdr:row>41</xdr:row>
      <xdr:rowOff>126338</xdr:rowOff>
    </xdr:from>
    <xdr:to>
      <xdr:col>25</xdr:col>
      <xdr:colOff>382905</xdr:colOff>
      <xdr:row>52</xdr:row>
      <xdr:rowOff>46168</xdr:rowOff>
    </xdr:to>
    <xdr:pic>
      <xdr:nvPicPr>
        <xdr:cNvPr id="24" name="Picture 23">
          <a:extLst>
            <a:ext uri="{FF2B5EF4-FFF2-40B4-BE49-F238E27FC236}">
              <a16:creationId xmlns:a16="http://schemas.microsoft.com/office/drawing/2014/main" id="{A120E7DE-A329-1507-668D-26780BCB396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4704023" y="12867426"/>
          <a:ext cx="6801970" cy="1770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24</xdr:col>
      <xdr:colOff>408017</xdr:colOff>
      <xdr:row>56</xdr:row>
      <xdr:rowOff>74035</xdr:rowOff>
    </xdr:from>
    <xdr:to>
      <xdr:col>32</xdr:col>
      <xdr:colOff>211229</xdr:colOff>
      <xdr:row>79</xdr:row>
      <xdr:rowOff>156883</xdr:rowOff>
    </xdr:to>
    <xdr:pic>
      <xdr:nvPicPr>
        <xdr:cNvPr id="25" name="Picture 24">
          <a:extLst>
            <a:ext uri="{FF2B5EF4-FFF2-40B4-BE49-F238E27FC236}">
              <a16:creationId xmlns:a16="http://schemas.microsoft.com/office/drawing/2014/main" id="{85E44CAD-0AF9-ECCE-4C27-BE84AABF8FA5}"/>
            </a:ext>
          </a:extLst>
        </xdr:cNvPr>
        <xdr:cNvPicPr>
          <a:picLocks noChangeAspect="1"/>
        </xdr:cNvPicPr>
      </xdr:nvPicPr>
      <xdr:blipFill>
        <a:blip xmlns:r="http://schemas.openxmlformats.org/officeDocument/2006/relationships" r:embed="rId11"/>
        <a:stretch>
          <a:fillRect/>
        </a:stretch>
      </xdr:blipFill>
      <xdr:spPr>
        <a:xfrm>
          <a:off x="20892370" y="15706241"/>
          <a:ext cx="4375212" cy="413937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67121</xdr:colOff>
      <xdr:row>50</xdr:row>
      <xdr:rowOff>76200</xdr:rowOff>
    </xdr:from>
    <xdr:to>
      <xdr:col>3</xdr:col>
      <xdr:colOff>762000</xdr:colOff>
      <xdr:row>54</xdr:row>
      <xdr:rowOff>22170</xdr:rowOff>
    </xdr:to>
    <xdr:pic>
      <xdr:nvPicPr>
        <xdr:cNvPr id="2" name="Picture 1">
          <a:extLst>
            <a:ext uri="{FF2B5EF4-FFF2-40B4-BE49-F238E27FC236}">
              <a16:creationId xmlns:a16="http://schemas.microsoft.com/office/drawing/2014/main" id="{5A9B6BF2-3A13-8FE6-DFC4-43CA9C29783C}"/>
            </a:ext>
          </a:extLst>
        </xdr:cNvPr>
        <xdr:cNvPicPr>
          <a:picLocks noChangeAspect="1"/>
        </xdr:cNvPicPr>
      </xdr:nvPicPr>
      <xdr:blipFill rotWithShape="1">
        <a:blip xmlns:r="http://schemas.openxmlformats.org/officeDocument/2006/relationships" r:embed="rId1"/>
        <a:srcRect t="49595" b="1"/>
        <a:stretch>
          <a:fillRect/>
        </a:stretch>
      </xdr:blipFill>
      <xdr:spPr>
        <a:xfrm>
          <a:off x="67121" y="2750820"/>
          <a:ext cx="6188899" cy="627959"/>
        </a:xfrm>
        <a:prstGeom prst="rect">
          <a:avLst/>
        </a:prstGeom>
        <a:ln w="12700" cap="sq">
          <a:solidFill>
            <a:srgbClr val="FF0000"/>
          </a:solidFill>
          <a:prstDash val="solid"/>
          <a:miter lim="800000"/>
        </a:ln>
        <a:effectLst>
          <a:outerShdw blurRad="50800" dist="38100" dir="2700000" algn="tl" rotWithShape="0">
            <a:srgbClr val="000000">
              <a:alpha val="43000"/>
            </a:srgbClr>
          </a:outerShdw>
        </a:effectLst>
      </xdr:spPr>
    </xdr:pic>
    <xdr:clientData/>
  </xdr:twoCellAnchor>
  <xdr:twoCellAnchor>
    <xdr:from>
      <xdr:col>0</xdr:col>
      <xdr:colOff>0</xdr:colOff>
      <xdr:row>62</xdr:row>
      <xdr:rowOff>82070</xdr:rowOff>
    </xdr:from>
    <xdr:to>
      <xdr:col>2</xdr:col>
      <xdr:colOff>86138</xdr:colOff>
      <xdr:row>78</xdr:row>
      <xdr:rowOff>102495</xdr:rowOff>
    </xdr:to>
    <xdr:pic>
      <xdr:nvPicPr>
        <xdr:cNvPr id="3" name="Picture 2">
          <a:extLst>
            <a:ext uri="{FF2B5EF4-FFF2-40B4-BE49-F238E27FC236}">
              <a16:creationId xmlns:a16="http://schemas.microsoft.com/office/drawing/2014/main" id="{6A257C83-6ACB-9582-AA37-8D7BCFDC25BD}"/>
            </a:ext>
          </a:extLst>
        </xdr:cNvPr>
        <xdr:cNvPicPr>
          <a:picLocks noChangeAspect="1"/>
        </xdr:cNvPicPr>
      </xdr:nvPicPr>
      <xdr:blipFill rotWithShape="1">
        <a:blip xmlns:r="http://schemas.openxmlformats.org/officeDocument/2006/relationships" r:embed="rId2"/>
        <a:srcRect r="6511"/>
        <a:stretch>
          <a:fillRect/>
        </a:stretch>
      </xdr:blipFill>
      <xdr:spPr>
        <a:xfrm>
          <a:off x="0" y="13820930"/>
          <a:ext cx="3713258" cy="2702665"/>
        </a:xfrm>
        <a:prstGeom prst="rect">
          <a:avLst/>
        </a:prstGeom>
      </xdr:spPr>
    </xdr:pic>
    <xdr:clientData/>
  </xdr:twoCellAnchor>
  <xdr:twoCellAnchor>
    <xdr:from>
      <xdr:col>2</xdr:col>
      <xdr:colOff>283473</xdr:colOff>
      <xdr:row>59</xdr:row>
      <xdr:rowOff>168349</xdr:rowOff>
    </xdr:from>
    <xdr:to>
      <xdr:col>4</xdr:col>
      <xdr:colOff>464655</xdr:colOff>
      <xdr:row>75</xdr:row>
      <xdr:rowOff>136996</xdr:rowOff>
    </xdr:to>
    <xdr:pic>
      <xdr:nvPicPr>
        <xdr:cNvPr id="4" name="Picture 3">
          <a:extLst>
            <a:ext uri="{FF2B5EF4-FFF2-40B4-BE49-F238E27FC236}">
              <a16:creationId xmlns:a16="http://schemas.microsoft.com/office/drawing/2014/main" id="{16AD42A9-4F4A-CDB9-5A77-FAB0ED0F3AE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645798" y="14674924"/>
          <a:ext cx="4467432" cy="2721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1819274</xdr:colOff>
      <xdr:row>59</xdr:row>
      <xdr:rowOff>148848</xdr:rowOff>
    </xdr:from>
    <xdr:to>
      <xdr:col>6</xdr:col>
      <xdr:colOff>1647801</xdr:colOff>
      <xdr:row>65</xdr:row>
      <xdr:rowOff>116205</xdr:rowOff>
    </xdr:to>
    <xdr:pic>
      <xdr:nvPicPr>
        <xdr:cNvPr id="6" name="Picture 5">
          <a:extLst>
            <a:ext uri="{FF2B5EF4-FFF2-40B4-BE49-F238E27FC236}">
              <a16:creationId xmlns:a16="http://schemas.microsoft.com/office/drawing/2014/main" id="{D34582EE-512C-E62F-EBF5-684D5FB5431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9467849" y="14655423"/>
          <a:ext cx="4533877" cy="1005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59</xdr:row>
      <xdr:rowOff>77642</xdr:rowOff>
    </xdr:from>
    <xdr:to>
      <xdr:col>1</xdr:col>
      <xdr:colOff>1066800</xdr:colOff>
      <xdr:row>61</xdr:row>
      <xdr:rowOff>85725</xdr:rowOff>
    </xdr:to>
    <xdr:pic>
      <xdr:nvPicPr>
        <xdr:cNvPr id="5" name="Picture 4">
          <a:extLst>
            <a:ext uri="{FF2B5EF4-FFF2-40B4-BE49-F238E27FC236}">
              <a16:creationId xmlns:a16="http://schemas.microsoft.com/office/drawing/2014/main" id="{775A5D7F-8587-DC79-8D8B-55DB1E8C12C1}"/>
            </a:ext>
          </a:extLst>
        </xdr:cNvPr>
        <xdr:cNvPicPr>
          <a:picLocks noChangeAspect="1"/>
        </xdr:cNvPicPr>
      </xdr:nvPicPr>
      <xdr:blipFill>
        <a:blip xmlns:r="http://schemas.openxmlformats.org/officeDocument/2006/relationships" r:embed="rId5"/>
        <a:stretch>
          <a:fillRect/>
        </a:stretch>
      </xdr:blipFill>
      <xdr:spPr>
        <a:xfrm>
          <a:off x="0" y="13298342"/>
          <a:ext cx="2849880" cy="358603"/>
        </a:xfrm>
        <a:prstGeom prst="rect">
          <a:avLst/>
        </a:prstGeom>
      </xdr:spPr>
    </xdr:pic>
    <xdr:clientData/>
  </xdr:twoCellAnchor>
  <xdr:twoCellAnchor>
    <xdr:from>
      <xdr:col>3</xdr:col>
      <xdr:colOff>714605</xdr:colOff>
      <xdr:row>50</xdr:row>
      <xdr:rowOff>137160</xdr:rowOff>
    </xdr:from>
    <xdr:to>
      <xdr:col>5</xdr:col>
      <xdr:colOff>2095501</xdr:colOff>
      <xdr:row>53</xdr:row>
      <xdr:rowOff>134364</xdr:rowOff>
    </xdr:to>
    <xdr:pic>
      <xdr:nvPicPr>
        <xdr:cNvPr id="7" name="Picture 6">
          <a:extLst>
            <a:ext uri="{FF2B5EF4-FFF2-40B4-BE49-F238E27FC236}">
              <a16:creationId xmlns:a16="http://schemas.microsoft.com/office/drawing/2014/main" id="{8C7F001F-7201-C6FA-E779-C2322D13E76F}"/>
            </a:ext>
          </a:extLst>
        </xdr:cNvPr>
        <xdr:cNvPicPr>
          <a:picLocks noChangeAspect="1"/>
        </xdr:cNvPicPr>
      </xdr:nvPicPr>
      <xdr:blipFill>
        <a:blip xmlns:r="http://schemas.openxmlformats.org/officeDocument/2006/relationships" r:embed="rId6"/>
        <a:stretch>
          <a:fillRect/>
        </a:stretch>
      </xdr:blipFill>
      <xdr:spPr>
        <a:xfrm>
          <a:off x="6475325" y="2811780"/>
          <a:ext cx="5617616" cy="490598"/>
        </a:xfrm>
        <a:prstGeom prst="rect">
          <a:avLst/>
        </a:prstGeom>
        <a:ln w="12700" cap="sq">
          <a:solidFill>
            <a:srgbClr val="FF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33</xdr:row>
      <xdr:rowOff>161012</xdr:rowOff>
    </xdr:from>
    <xdr:to>
      <xdr:col>3</xdr:col>
      <xdr:colOff>1657602</xdr:colOff>
      <xdr:row>64</xdr:row>
      <xdr:rowOff>943</xdr:rowOff>
    </xdr:to>
    <xdr:pic>
      <xdr:nvPicPr>
        <xdr:cNvPr id="3" name="Picture 2">
          <a:extLst>
            <a:ext uri="{FF2B5EF4-FFF2-40B4-BE49-F238E27FC236}">
              <a16:creationId xmlns:a16="http://schemas.microsoft.com/office/drawing/2014/main" id="{402B393C-3A1B-5D8C-FC09-78C8977840C6}"/>
            </a:ext>
          </a:extLst>
        </xdr:cNvPr>
        <xdr:cNvPicPr>
          <a:picLocks noChangeAspect="1"/>
        </xdr:cNvPicPr>
      </xdr:nvPicPr>
      <xdr:blipFill>
        <a:blip xmlns:r="http://schemas.openxmlformats.org/officeDocument/2006/relationships" r:embed="rId1"/>
        <a:stretch>
          <a:fillRect/>
        </a:stretch>
      </xdr:blipFill>
      <xdr:spPr>
        <a:xfrm>
          <a:off x="0" y="6786644"/>
          <a:ext cx="6241199" cy="5023959"/>
        </a:xfrm>
        <a:prstGeom prst="rect">
          <a:avLst/>
        </a:prstGeom>
      </xdr:spPr>
    </xdr:pic>
    <xdr:clientData/>
  </xdr:twoCellAnchor>
  <xdr:twoCellAnchor>
    <xdr:from>
      <xdr:col>4</xdr:col>
      <xdr:colOff>177752</xdr:colOff>
      <xdr:row>35</xdr:row>
      <xdr:rowOff>148443</xdr:rowOff>
    </xdr:from>
    <xdr:to>
      <xdr:col>10</xdr:col>
      <xdr:colOff>238272</xdr:colOff>
      <xdr:row>39</xdr:row>
      <xdr:rowOff>41867</xdr:rowOff>
    </xdr:to>
    <xdr:pic>
      <xdr:nvPicPr>
        <xdr:cNvPr id="4" name="Picture 3">
          <a:extLst>
            <a:ext uri="{FF2B5EF4-FFF2-40B4-BE49-F238E27FC236}">
              <a16:creationId xmlns:a16="http://schemas.microsoft.com/office/drawing/2014/main" id="{FB71FE12-8A5C-D369-F585-13A86E275496}"/>
            </a:ext>
          </a:extLst>
        </xdr:cNvPr>
        <xdr:cNvPicPr>
          <a:picLocks noChangeAspect="1"/>
        </xdr:cNvPicPr>
      </xdr:nvPicPr>
      <xdr:blipFill>
        <a:blip xmlns:r="http://schemas.openxmlformats.org/officeDocument/2006/relationships" r:embed="rId2"/>
        <a:stretch>
          <a:fillRect/>
        </a:stretch>
      </xdr:blipFill>
      <xdr:spPr>
        <a:xfrm>
          <a:off x="6803384" y="7674240"/>
          <a:ext cx="8399982" cy="563315"/>
        </a:xfrm>
        <a:prstGeom prst="rect">
          <a:avLst/>
        </a:prstGeom>
      </xdr:spPr>
    </xdr:pic>
    <xdr:clientData/>
  </xdr:twoCellAnchor>
  <xdr:twoCellAnchor editAs="oneCell">
    <xdr:from>
      <xdr:col>0</xdr:col>
      <xdr:colOff>0</xdr:colOff>
      <xdr:row>91</xdr:row>
      <xdr:rowOff>0</xdr:rowOff>
    </xdr:from>
    <xdr:to>
      <xdr:col>0</xdr:col>
      <xdr:colOff>304800</xdr:colOff>
      <xdr:row>196</xdr:row>
      <xdr:rowOff>140970</xdr:rowOff>
    </xdr:to>
    <xdr:sp macro="" textlink="">
      <xdr:nvSpPr>
        <xdr:cNvPr id="7169" name="AutoShape 1" descr="Hot Sale Industrial Fast Food Kitchen Equipment KFC Full Set - Electric Gas">
          <a:extLst>
            <a:ext uri="{FF2B5EF4-FFF2-40B4-BE49-F238E27FC236}">
              <a16:creationId xmlns:a16="http://schemas.microsoft.com/office/drawing/2014/main" id="{A5204988-3122-52CE-2FE9-E3CDD8AF4C9A}"/>
            </a:ext>
          </a:extLst>
        </xdr:cNvPr>
        <xdr:cNvSpPr>
          <a:spLocks noChangeAspect="1" noChangeArrowheads="1"/>
        </xdr:cNvSpPr>
      </xdr:nvSpPr>
      <xdr:spPr bwMode="auto">
        <a:xfrm>
          <a:off x="0" y="144856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86</xdr:row>
      <xdr:rowOff>0</xdr:rowOff>
    </xdr:from>
    <xdr:to>
      <xdr:col>0</xdr:col>
      <xdr:colOff>304800</xdr:colOff>
      <xdr:row>196</xdr:row>
      <xdr:rowOff>140970</xdr:rowOff>
    </xdr:to>
    <xdr:sp macro="" textlink="">
      <xdr:nvSpPr>
        <xdr:cNvPr id="7170" name="AutoShape 2" descr="Hot Sale Industrial Fast Food Kitchen Equipment KFC Full Set - Electric Gas">
          <a:extLst>
            <a:ext uri="{FF2B5EF4-FFF2-40B4-BE49-F238E27FC236}">
              <a16:creationId xmlns:a16="http://schemas.microsoft.com/office/drawing/2014/main" id="{7E0E2C31-A1A0-CC43-0907-5629DAD17BE6}"/>
            </a:ext>
          </a:extLst>
        </xdr:cNvPr>
        <xdr:cNvSpPr>
          <a:spLocks noChangeAspect="1" noChangeArrowheads="1"/>
        </xdr:cNvSpPr>
      </xdr:nvSpPr>
      <xdr:spPr bwMode="auto">
        <a:xfrm>
          <a:off x="0" y="13609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762000</xdr:colOff>
      <xdr:row>84</xdr:row>
      <xdr:rowOff>16747</xdr:rowOff>
    </xdr:from>
    <xdr:to>
      <xdr:col>3</xdr:col>
      <xdr:colOff>510792</xdr:colOff>
      <xdr:row>109</xdr:row>
      <xdr:rowOff>3690</xdr:rowOff>
    </xdr:to>
    <xdr:pic>
      <xdr:nvPicPr>
        <xdr:cNvPr id="5" name="Picture 4">
          <a:extLst>
            <a:ext uri="{FF2B5EF4-FFF2-40B4-BE49-F238E27FC236}">
              <a16:creationId xmlns:a16="http://schemas.microsoft.com/office/drawing/2014/main" id="{3C991FC7-32AA-88E4-995B-AA61CBFD8FE6}"/>
            </a:ext>
          </a:extLst>
        </xdr:cNvPr>
        <xdr:cNvPicPr>
          <a:picLocks noChangeAspect="1"/>
        </xdr:cNvPicPr>
      </xdr:nvPicPr>
      <xdr:blipFill>
        <a:blip xmlns:r="http://schemas.openxmlformats.org/officeDocument/2006/relationships" r:embed="rId3"/>
        <a:stretch>
          <a:fillRect/>
        </a:stretch>
      </xdr:blipFill>
      <xdr:spPr>
        <a:xfrm>
          <a:off x="762000" y="13314066"/>
          <a:ext cx="4353533" cy="4391638"/>
        </a:xfrm>
        <a:prstGeom prst="rect">
          <a:avLst/>
        </a:prstGeom>
      </xdr:spPr>
    </xdr:pic>
    <xdr:clientData/>
  </xdr:twoCellAnchor>
  <xdr:twoCellAnchor>
    <xdr:from>
      <xdr:col>3</xdr:col>
      <xdr:colOff>1122066</xdr:colOff>
      <xdr:row>83</xdr:row>
      <xdr:rowOff>117231</xdr:rowOff>
    </xdr:from>
    <xdr:to>
      <xdr:col>7</xdr:col>
      <xdr:colOff>174194</xdr:colOff>
      <xdr:row>108</xdr:row>
      <xdr:rowOff>94064</xdr:rowOff>
    </xdr:to>
    <xdr:pic>
      <xdr:nvPicPr>
        <xdr:cNvPr id="6" name="Picture 5">
          <a:extLst>
            <a:ext uri="{FF2B5EF4-FFF2-40B4-BE49-F238E27FC236}">
              <a16:creationId xmlns:a16="http://schemas.microsoft.com/office/drawing/2014/main" id="{9F41CFD8-F82E-D8AE-122B-00E382AAB2D9}"/>
            </a:ext>
          </a:extLst>
        </xdr:cNvPr>
        <xdr:cNvPicPr>
          <a:picLocks noChangeAspect="1"/>
        </xdr:cNvPicPr>
      </xdr:nvPicPr>
      <xdr:blipFill>
        <a:blip xmlns:r="http://schemas.openxmlformats.org/officeDocument/2006/relationships" r:embed="rId4"/>
        <a:stretch>
          <a:fillRect/>
        </a:stretch>
      </xdr:blipFill>
      <xdr:spPr>
        <a:xfrm>
          <a:off x="5719187" y="13238704"/>
          <a:ext cx="6611273" cy="4401164"/>
        </a:xfrm>
        <a:prstGeom prst="rect">
          <a:avLst/>
        </a:prstGeom>
      </xdr:spPr>
    </xdr:pic>
    <xdr:clientData/>
  </xdr:twoCellAnchor>
  <xdr:twoCellAnchor>
    <xdr:from>
      <xdr:col>7</xdr:col>
      <xdr:colOff>990601</xdr:colOff>
      <xdr:row>83</xdr:row>
      <xdr:rowOff>97971</xdr:rowOff>
    </xdr:from>
    <xdr:to>
      <xdr:col>10</xdr:col>
      <xdr:colOff>1350317</xdr:colOff>
      <xdr:row>108</xdr:row>
      <xdr:rowOff>113552</xdr:rowOff>
    </xdr:to>
    <xdr:pic>
      <xdr:nvPicPr>
        <xdr:cNvPr id="7" name="Picture 6">
          <a:extLst>
            <a:ext uri="{FF2B5EF4-FFF2-40B4-BE49-F238E27FC236}">
              <a16:creationId xmlns:a16="http://schemas.microsoft.com/office/drawing/2014/main" id="{0EE31AAC-F3DE-5826-7FD5-59F97A06E788}"/>
            </a:ext>
          </a:extLst>
        </xdr:cNvPr>
        <xdr:cNvPicPr>
          <a:picLocks noChangeAspect="1"/>
        </xdr:cNvPicPr>
      </xdr:nvPicPr>
      <xdr:blipFill>
        <a:blip xmlns:r="http://schemas.openxmlformats.org/officeDocument/2006/relationships" r:embed="rId5"/>
        <a:stretch>
          <a:fillRect/>
        </a:stretch>
      </xdr:blipFill>
      <xdr:spPr>
        <a:xfrm>
          <a:off x="12714515" y="13139057"/>
          <a:ext cx="3496163" cy="4391638"/>
        </a:xfrm>
        <a:prstGeom prst="rect">
          <a:avLst/>
        </a:prstGeom>
      </xdr:spPr>
    </xdr:pic>
    <xdr:clientData/>
  </xdr:twoCellAnchor>
  <xdr:twoCellAnchor>
    <xdr:from>
      <xdr:col>11</xdr:col>
      <xdr:colOff>0</xdr:colOff>
      <xdr:row>83</xdr:row>
      <xdr:rowOff>0</xdr:rowOff>
    </xdr:from>
    <xdr:to>
      <xdr:col>18</xdr:col>
      <xdr:colOff>286662</xdr:colOff>
      <xdr:row>108</xdr:row>
      <xdr:rowOff>15581</xdr:rowOff>
    </xdr:to>
    <xdr:pic>
      <xdr:nvPicPr>
        <xdr:cNvPr id="8" name="Picture 7">
          <a:extLst>
            <a:ext uri="{FF2B5EF4-FFF2-40B4-BE49-F238E27FC236}">
              <a16:creationId xmlns:a16="http://schemas.microsoft.com/office/drawing/2014/main" id="{52C5AEE0-21A6-578C-2AD9-5BD0DC151AA0}"/>
            </a:ext>
          </a:extLst>
        </xdr:cNvPr>
        <xdr:cNvPicPr>
          <a:picLocks noChangeAspect="1"/>
        </xdr:cNvPicPr>
      </xdr:nvPicPr>
      <xdr:blipFill>
        <a:blip xmlns:r="http://schemas.openxmlformats.org/officeDocument/2006/relationships" r:embed="rId6"/>
        <a:stretch>
          <a:fillRect/>
        </a:stretch>
      </xdr:blipFill>
      <xdr:spPr>
        <a:xfrm>
          <a:off x="17112343" y="13041086"/>
          <a:ext cx="6535062" cy="4391638"/>
        </a:xfrm>
        <a:prstGeom prst="rect">
          <a:avLst/>
        </a:prstGeom>
      </xdr:spPr>
    </xdr:pic>
    <xdr:clientData/>
  </xdr:twoCellAnchor>
  <xdr:twoCellAnchor>
    <xdr:from>
      <xdr:col>0</xdr:col>
      <xdr:colOff>163285</xdr:colOff>
      <xdr:row>110</xdr:row>
      <xdr:rowOff>21771</xdr:rowOff>
    </xdr:from>
    <xdr:to>
      <xdr:col>3</xdr:col>
      <xdr:colOff>403174</xdr:colOff>
      <xdr:row>135</xdr:row>
      <xdr:rowOff>78177</xdr:rowOff>
    </xdr:to>
    <xdr:pic>
      <xdr:nvPicPr>
        <xdr:cNvPr id="9" name="Picture 8">
          <a:extLst>
            <a:ext uri="{FF2B5EF4-FFF2-40B4-BE49-F238E27FC236}">
              <a16:creationId xmlns:a16="http://schemas.microsoft.com/office/drawing/2014/main" id="{6CED3374-26CF-FB5E-1EA7-17938DFC1DC4}"/>
            </a:ext>
          </a:extLst>
        </xdr:cNvPr>
        <xdr:cNvPicPr>
          <a:picLocks noChangeAspect="1"/>
        </xdr:cNvPicPr>
      </xdr:nvPicPr>
      <xdr:blipFill>
        <a:blip xmlns:r="http://schemas.openxmlformats.org/officeDocument/2006/relationships" r:embed="rId7"/>
        <a:stretch>
          <a:fillRect/>
        </a:stretch>
      </xdr:blipFill>
      <xdr:spPr>
        <a:xfrm>
          <a:off x="163285" y="17787257"/>
          <a:ext cx="4839375" cy="4410691"/>
        </a:xfrm>
        <a:prstGeom prst="rect">
          <a:avLst/>
        </a:prstGeom>
      </xdr:spPr>
    </xdr:pic>
    <xdr:clientData/>
  </xdr:twoCellAnchor>
  <xdr:twoCellAnchor>
    <xdr:from>
      <xdr:col>3</xdr:col>
      <xdr:colOff>1001486</xdr:colOff>
      <xdr:row>110</xdr:row>
      <xdr:rowOff>119743</xdr:rowOff>
    </xdr:from>
    <xdr:to>
      <xdr:col>8</xdr:col>
      <xdr:colOff>722340</xdr:colOff>
      <xdr:row>136</xdr:row>
      <xdr:rowOff>21029</xdr:rowOff>
    </xdr:to>
    <xdr:pic>
      <xdr:nvPicPr>
        <xdr:cNvPr id="10" name="Picture 9">
          <a:extLst>
            <a:ext uri="{FF2B5EF4-FFF2-40B4-BE49-F238E27FC236}">
              <a16:creationId xmlns:a16="http://schemas.microsoft.com/office/drawing/2014/main" id="{7784F749-B0AB-D53A-8EE6-2B7C0879B581}"/>
            </a:ext>
          </a:extLst>
        </xdr:cNvPr>
        <xdr:cNvPicPr>
          <a:picLocks noChangeAspect="1"/>
        </xdr:cNvPicPr>
      </xdr:nvPicPr>
      <xdr:blipFill>
        <a:blip xmlns:r="http://schemas.openxmlformats.org/officeDocument/2006/relationships" r:embed="rId8"/>
        <a:stretch>
          <a:fillRect/>
        </a:stretch>
      </xdr:blipFill>
      <xdr:spPr>
        <a:xfrm>
          <a:off x="5595257" y="17885229"/>
          <a:ext cx="8326012" cy="4429743"/>
        </a:xfrm>
        <a:prstGeom prst="rect">
          <a:avLst/>
        </a:prstGeom>
      </xdr:spPr>
    </xdr:pic>
    <xdr:clientData/>
  </xdr:twoCellAnchor>
  <xdr:twoCellAnchor>
    <xdr:from>
      <xdr:col>9</xdr:col>
      <xdr:colOff>283029</xdr:colOff>
      <xdr:row>110</xdr:row>
      <xdr:rowOff>163285</xdr:rowOff>
    </xdr:from>
    <xdr:to>
      <xdr:col>15</xdr:col>
      <xdr:colOff>390638</xdr:colOff>
      <xdr:row>136</xdr:row>
      <xdr:rowOff>35992</xdr:rowOff>
    </xdr:to>
    <xdr:pic>
      <xdr:nvPicPr>
        <xdr:cNvPr id="11" name="Picture 10">
          <a:extLst>
            <a:ext uri="{FF2B5EF4-FFF2-40B4-BE49-F238E27FC236}">
              <a16:creationId xmlns:a16="http://schemas.microsoft.com/office/drawing/2014/main" id="{827C7C48-F9BF-3D2F-5BA1-1C45F41A3084}"/>
            </a:ext>
          </a:extLst>
        </xdr:cNvPr>
        <xdr:cNvPicPr>
          <a:picLocks noChangeAspect="1"/>
        </xdr:cNvPicPr>
      </xdr:nvPicPr>
      <xdr:blipFill>
        <a:blip xmlns:r="http://schemas.openxmlformats.org/officeDocument/2006/relationships" r:embed="rId9"/>
        <a:stretch>
          <a:fillRect/>
        </a:stretch>
      </xdr:blipFill>
      <xdr:spPr>
        <a:xfrm>
          <a:off x="14216743" y="17928771"/>
          <a:ext cx="6658904" cy="4401164"/>
        </a:xfrm>
        <a:prstGeom prst="rect">
          <a:avLst/>
        </a:prstGeom>
      </xdr:spPr>
    </xdr:pic>
    <xdr:clientData/>
  </xdr:twoCellAnchor>
  <xdr:twoCellAnchor>
    <xdr:from>
      <xdr:col>0</xdr:col>
      <xdr:colOff>0</xdr:colOff>
      <xdr:row>137</xdr:row>
      <xdr:rowOff>0</xdr:rowOff>
    </xdr:from>
    <xdr:to>
      <xdr:col>2</xdr:col>
      <xdr:colOff>1162670</xdr:colOff>
      <xdr:row>162</xdr:row>
      <xdr:rowOff>134519</xdr:rowOff>
    </xdr:to>
    <xdr:pic>
      <xdr:nvPicPr>
        <xdr:cNvPr id="12" name="Picture 11">
          <a:extLst>
            <a:ext uri="{FF2B5EF4-FFF2-40B4-BE49-F238E27FC236}">
              <a16:creationId xmlns:a16="http://schemas.microsoft.com/office/drawing/2014/main" id="{2A84E5BE-5F6E-9E83-3F92-60ACF47911D4}"/>
            </a:ext>
          </a:extLst>
        </xdr:cNvPr>
        <xdr:cNvPicPr>
          <a:picLocks noChangeAspect="1"/>
        </xdr:cNvPicPr>
      </xdr:nvPicPr>
      <xdr:blipFill>
        <a:blip xmlns:r="http://schemas.openxmlformats.org/officeDocument/2006/relationships" r:embed="rId10"/>
        <a:stretch>
          <a:fillRect/>
        </a:stretch>
      </xdr:blipFill>
      <xdr:spPr>
        <a:xfrm>
          <a:off x="0" y="22468114"/>
          <a:ext cx="4439270" cy="4477375"/>
        </a:xfrm>
        <a:prstGeom prst="rect">
          <a:avLst/>
        </a:prstGeom>
      </xdr:spPr>
    </xdr:pic>
    <xdr:clientData/>
  </xdr:twoCellAnchor>
  <xdr:twoCellAnchor>
    <xdr:from>
      <xdr:col>3</xdr:col>
      <xdr:colOff>0</xdr:colOff>
      <xdr:row>138</xdr:row>
      <xdr:rowOff>0</xdr:rowOff>
    </xdr:from>
    <xdr:to>
      <xdr:col>6</xdr:col>
      <xdr:colOff>441562</xdr:colOff>
      <xdr:row>161</xdr:row>
      <xdr:rowOff>132297</xdr:rowOff>
    </xdr:to>
    <xdr:pic>
      <xdr:nvPicPr>
        <xdr:cNvPr id="13" name="Picture 12">
          <a:extLst>
            <a:ext uri="{FF2B5EF4-FFF2-40B4-BE49-F238E27FC236}">
              <a16:creationId xmlns:a16="http://schemas.microsoft.com/office/drawing/2014/main" id="{8AB135C1-6BC0-A5B6-066D-54087564B9DD}"/>
            </a:ext>
          </a:extLst>
        </xdr:cNvPr>
        <xdr:cNvPicPr>
          <a:picLocks noChangeAspect="1"/>
        </xdr:cNvPicPr>
      </xdr:nvPicPr>
      <xdr:blipFill>
        <a:blip xmlns:r="http://schemas.openxmlformats.org/officeDocument/2006/relationships" r:embed="rId11"/>
        <a:stretch>
          <a:fillRect/>
        </a:stretch>
      </xdr:blipFill>
      <xdr:spPr>
        <a:xfrm>
          <a:off x="4593771" y="22642286"/>
          <a:ext cx="6897063" cy="4153480"/>
        </a:xfrm>
        <a:prstGeom prst="rect">
          <a:avLst/>
        </a:prstGeom>
      </xdr:spPr>
    </xdr:pic>
    <xdr:clientData/>
  </xdr:twoCellAnchor>
  <xdr:twoCellAnchor>
    <xdr:from>
      <xdr:col>7</xdr:col>
      <xdr:colOff>0</xdr:colOff>
      <xdr:row>138</xdr:row>
      <xdr:rowOff>0</xdr:rowOff>
    </xdr:from>
    <xdr:to>
      <xdr:col>10</xdr:col>
      <xdr:colOff>1807718</xdr:colOff>
      <xdr:row>159</xdr:row>
      <xdr:rowOff>38616</xdr:rowOff>
    </xdr:to>
    <xdr:pic>
      <xdr:nvPicPr>
        <xdr:cNvPr id="14" name="Picture 13">
          <a:extLst>
            <a:ext uri="{FF2B5EF4-FFF2-40B4-BE49-F238E27FC236}">
              <a16:creationId xmlns:a16="http://schemas.microsoft.com/office/drawing/2014/main" id="{75A58042-F39F-A883-F914-2D017779649E}"/>
            </a:ext>
          </a:extLst>
        </xdr:cNvPr>
        <xdr:cNvPicPr>
          <a:picLocks noChangeAspect="1"/>
        </xdr:cNvPicPr>
      </xdr:nvPicPr>
      <xdr:blipFill>
        <a:blip xmlns:r="http://schemas.openxmlformats.org/officeDocument/2006/relationships" r:embed="rId12"/>
        <a:stretch>
          <a:fillRect/>
        </a:stretch>
      </xdr:blipFill>
      <xdr:spPr>
        <a:xfrm>
          <a:off x="11723914" y="22642286"/>
          <a:ext cx="4944165" cy="3696216"/>
        </a:xfrm>
        <a:prstGeom prst="rect">
          <a:avLst/>
        </a:prstGeom>
      </xdr:spPr>
    </xdr:pic>
    <xdr:clientData/>
  </xdr:twoCellAnchor>
  <xdr:twoCellAnchor>
    <xdr:from>
      <xdr:col>0</xdr:col>
      <xdr:colOff>0</xdr:colOff>
      <xdr:row>163</xdr:row>
      <xdr:rowOff>0</xdr:rowOff>
    </xdr:from>
    <xdr:to>
      <xdr:col>4</xdr:col>
      <xdr:colOff>676796</xdr:colOff>
      <xdr:row>192</xdr:row>
      <xdr:rowOff>93245</xdr:rowOff>
    </xdr:to>
    <xdr:pic>
      <xdr:nvPicPr>
        <xdr:cNvPr id="15" name="Picture 14">
          <a:extLst>
            <a:ext uri="{FF2B5EF4-FFF2-40B4-BE49-F238E27FC236}">
              <a16:creationId xmlns:a16="http://schemas.microsoft.com/office/drawing/2014/main" id="{A0D7244E-6335-65C9-EB61-24E94D2F35DD}"/>
            </a:ext>
          </a:extLst>
        </xdr:cNvPr>
        <xdr:cNvPicPr>
          <a:picLocks noChangeAspect="1"/>
        </xdr:cNvPicPr>
      </xdr:nvPicPr>
      <xdr:blipFill>
        <a:blip xmlns:r="http://schemas.openxmlformats.org/officeDocument/2006/relationships" r:embed="rId13"/>
        <a:stretch>
          <a:fillRect/>
        </a:stretch>
      </xdr:blipFill>
      <xdr:spPr>
        <a:xfrm>
          <a:off x="0" y="26996571"/>
          <a:ext cx="7630590" cy="5134692"/>
        </a:xfrm>
        <a:prstGeom prst="rect">
          <a:avLst/>
        </a:prstGeom>
      </xdr:spPr>
    </xdr:pic>
    <xdr:clientData/>
  </xdr:twoCellAnchor>
  <xdr:twoCellAnchor>
    <xdr:from>
      <xdr:col>4</xdr:col>
      <xdr:colOff>1273629</xdr:colOff>
      <xdr:row>163</xdr:row>
      <xdr:rowOff>32657</xdr:rowOff>
    </xdr:from>
    <xdr:to>
      <xdr:col>9</xdr:col>
      <xdr:colOff>463020</xdr:colOff>
      <xdr:row>189</xdr:row>
      <xdr:rowOff>92078</xdr:rowOff>
    </xdr:to>
    <xdr:pic>
      <xdr:nvPicPr>
        <xdr:cNvPr id="16" name="Picture 15">
          <a:extLst>
            <a:ext uri="{FF2B5EF4-FFF2-40B4-BE49-F238E27FC236}">
              <a16:creationId xmlns:a16="http://schemas.microsoft.com/office/drawing/2014/main" id="{8339D7E3-C80D-5B06-5CE7-796996BCE543}"/>
            </a:ext>
          </a:extLst>
        </xdr:cNvPr>
        <xdr:cNvPicPr>
          <a:picLocks noChangeAspect="1"/>
        </xdr:cNvPicPr>
      </xdr:nvPicPr>
      <xdr:blipFill>
        <a:blip xmlns:r="http://schemas.openxmlformats.org/officeDocument/2006/relationships" r:embed="rId14"/>
        <a:stretch>
          <a:fillRect/>
        </a:stretch>
      </xdr:blipFill>
      <xdr:spPr>
        <a:xfrm>
          <a:off x="7892143" y="27029228"/>
          <a:ext cx="6601746" cy="4582164"/>
        </a:xfrm>
        <a:prstGeom prst="rect">
          <a:avLst/>
        </a:prstGeom>
      </xdr:spPr>
    </xdr:pic>
    <xdr:clientData/>
  </xdr:twoCellAnchor>
  <xdr:twoCellAnchor>
    <xdr:from>
      <xdr:col>10</xdr:col>
      <xdr:colOff>0</xdr:colOff>
      <xdr:row>164</xdr:row>
      <xdr:rowOff>0</xdr:rowOff>
    </xdr:from>
    <xdr:to>
      <xdr:col>15</xdr:col>
      <xdr:colOff>698931</xdr:colOff>
      <xdr:row>191</xdr:row>
      <xdr:rowOff>60538</xdr:rowOff>
    </xdr:to>
    <xdr:pic>
      <xdr:nvPicPr>
        <xdr:cNvPr id="17" name="Picture 16">
          <a:extLst>
            <a:ext uri="{FF2B5EF4-FFF2-40B4-BE49-F238E27FC236}">
              <a16:creationId xmlns:a16="http://schemas.microsoft.com/office/drawing/2014/main" id="{C2A6AAFC-DADF-5762-F996-C2EAD9169CB7}"/>
            </a:ext>
          </a:extLst>
        </xdr:cNvPr>
        <xdr:cNvPicPr>
          <a:picLocks noChangeAspect="1"/>
        </xdr:cNvPicPr>
      </xdr:nvPicPr>
      <xdr:blipFill>
        <a:blip xmlns:r="http://schemas.openxmlformats.org/officeDocument/2006/relationships" r:embed="rId15"/>
        <a:stretch>
          <a:fillRect/>
        </a:stretch>
      </xdr:blipFill>
      <xdr:spPr>
        <a:xfrm>
          <a:off x="14869886" y="27170743"/>
          <a:ext cx="6335009" cy="4772691"/>
        </a:xfrm>
        <a:prstGeom prst="rect">
          <a:avLst/>
        </a:prstGeom>
      </xdr:spPr>
    </xdr:pic>
    <xdr:clientData/>
  </xdr:twoCellAnchor>
  <xdr:twoCellAnchor>
    <xdr:from>
      <xdr:col>11</xdr:col>
      <xdr:colOff>0</xdr:colOff>
      <xdr:row>138</xdr:row>
      <xdr:rowOff>0</xdr:rowOff>
    </xdr:from>
    <xdr:to>
      <xdr:col>18</xdr:col>
      <xdr:colOff>58030</xdr:colOff>
      <xdr:row>161</xdr:row>
      <xdr:rowOff>136104</xdr:rowOff>
    </xdr:to>
    <xdr:pic>
      <xdr:nvPicPr>
        <xdr:cNvPr id="18" name="Picture 17">
          <a:extLst>
            <a:ext uri="{FF2B5EF4-FFF2-40B4-BE49-F238E27FC236}">
              <a16:creationId xmlns:a16="http://schemas.microsoft.com/office/drawing/2014/main" id="{3AA73F08-1E2D-52C0-18B4-AE2DC986F8C5}"/>
            </a:ext>
          </a:extLst>
        </xdr:cNvPr>
        <xdr:cNvPicPr>
          <a:picLocks noChangeAspect="1"/>
        </xdr:cNvPicPr>
      </xdr:nvPicPr>
      <xdr:blipFill>
        <a:blip xmlns:r="http://schemas.openxmlformats.org/officeDocument/2006/relationships" r:embed="rId16"/>
        <a:stretch>
          <a:fillRect/>
        </a:stretch>
      </xdr:blipFill>
      <xdr:spPr>
        <a:xfrm>
          <a:off x="17112343" y="22642286"/>
          <a:ext cx="6306430" cy="4134427"/>
        </a:xfrm>
        <a:prstGeom prst="rect">
          <a:avLst/>
        </a:prstGeom>
      </xdr:spPr>
    </xdr:pic>
    <xdr:clientData/>
  </xdr:twoCellAnchor>
  <xdr:twoCellAnchor>
    <xdr:from>
      <xdr:col>15</xdr:col>
      <xdr:colOff>533399</xdr:colOff>
      <xdr:row>110</xdr:row>
      <xdr:rowOff>133350</xdr:rowOff>
    </xdr:from>
    <xdr:to>
      <xdr:col>23</xdr:col>
      <xdr:colOff>188782</xdr:colOff>
      <xdr:row>135</xdr:row>
      <xdr:rowOff>692</xdr:rowOff>
    </xdr:to>
    <xdr:pic>
      <xdr:nvPicPr>
        <xdr:cNvPr id="19" name="Picture 18">
          <a:extLst>
            <a:ext uri="{FF2B5EF4-FFF2-40B4-BE49-F238E27FC236}">
              <a16:creationId xmlns:a16="http://schemas.microsoft.com/office/drawing/2014/main" id="{01A9B2B6-E752-9922-BFA9-1BE401F2B310}"/>
            </a:ext>
          </a:extLst>
        </xdr:cNvPr>
        <xdr:cNvPicPr>
          <a:picLocks noChangeAspect="1"/>
        </xdr:cNvPicPr>
      </xdr:nvPicPr>
      <xdr:blipFill>
        <a:blip xmlns:r="http://schemas.openxmlformats.org/officeDocument/2006/relationships" r:embed="rId17"/>
        <a:stretch>
          <a:fillRect/>
        </a:stretch>
      </xdr:blipFill>
      <xdr:spPr>
        <a:xfrm>
          <a:off x="21145499" y="17678400"/>
          <a:ext cx="6037133" cy="4144067"/>
        </a:xfrm>
        <a:prstGeom prst="rect">
          <a:avLst/>
        </a:prstGeom>
      </xdr:spPr>
    </xdr:pic>
    <xdr:clientData/>
  </xdr:twoCellAnchor>
  <xdr:twoCellAnchor>
    <xdr:from>
      <xdr:col>0</xdr:col>
      <xdr:colOff>1783080</xdr:colOff>
      <xdr:row>68</xdr:row>
      <xdr:rowOff>20955</xdr:rowOff>
    </xdr:from>
    <xdr:to>
      <xdr:col>4</xdr:col>
      <xdr:colOff>373447</xdr:colOff>
      <xdr:row>81</xdr:row>
      <xdr:rowOff>130327</xdr:rowOff>
    </xdr:to>
    <xdr:pic>
      <xdr:nvPicPr>
        <xdr:cNvPr id="2" name="Picture 1">
          <a:extLst>
            <a:ext uri="{FF2B5EF4-FFF2-40B4-BE49-F238E27FC236}">
              <a16:creationId xmlns:a16="http://schemas.microsoft.com/office/drawing/2014/main" id="{859DD1BF-E61F-2BAA-34C4-1E50BB2E66DF}"/>
            </a:ext>
          </a:extLst>
        </xdr:cNvPr>
        <xdr:cNvPicPr>
          <a:picLocks noChangeAspect="1"/>
        </xdr:cNvPicPr>
      </xdr:nvPicPr>
      <xdr:blipFill>
        <a:blip xmlns:r="http://schemas.openxmlformats.org/officeDocument/2006/relationships" r:embed="rId18"/>
        <a:stretch>
          <a:fillRect/>
        </a:stretch>
      </xdr:blipFill>
      <xdr:spPr>
        <a:xfrm>
          <a:off x="1783080" y="13946505"/>
          <a:ext cx="5534092" cy="234203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68</xdr:row>
      <xdr:rowOff>0</xdr:rowOff>
    </xdr:from>
    <xdr:to>
      <xdr:col>3</xdr:col>
      <xdr:colOff>510194</xdr:colOff>
      <xdr:row>101</xdr:row>
      <xdr:rowOff>11943</xdr:rowOff>
    </xdr:to>
    <xdr:pic>
      <xdr:nvPicPr>
        <xdr:cNvPr id="2" name="Picture 2">
          <a:extLst>
            <a:ext uri="{FF2B5EF4-FFF2-40B4-BE49-F238E27FC236}">
              <a16:creationId xmlns:a16="http://schemas.microsoft.com/office/drawing/2014/main" id="{39BB61C2-BF9C-45DD-BCE9-84BB3CB26B2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7486650"/>
          <a:ext cx="5567969" cy="5669793"/>
        </a:xfrm>
        <a:prstGeom prst="rect">
          <a:avLst/>
        </a:prstGeom>
      </xdr:spPr>
    </xdr:pic>
    <xdr:clientData/>
  </xdr:twoCellAnchor>
  <xdr:twoCellAnchor>
    <xdr:from>
      <xdr:col>3</xdr:col>
      <xdr:colOff>2076449</xdr:colOff>
      <xdr:row>72</xdr:row>
      <xdr:rowOff>140140</xdr:rowOff>
    </xdr:from>
    <xdr:to>
      <xdr:col>8</xdr:col>
      <xdr:colOff>869692</xdr:colOff>
      <xdr:row>99</xdr:row>
      <xdr:rowOff>76199</xdr:rowOff>
    </xdr:to>
    <xdr:pic>
      <xdr:nvPicPr>
        <xdr:cNvPr id="3" name="Picture 2">
          <a:extLst>
            <a:ext uri="{FF2B5EF4-FFF2-40B4-BE49-F238E27FC236}">
              <a16:creationId xmlns:a16="http://schemas.microsoft.com/office/drawing/2014/main" id="{A2DFA1A9-F767-28A7-CB14-19CD7D25C7C1}"/>
            </a:ext>
          </a:extLst>
        </xdr:cNvPr>
        <xdr:cNvPicPr>
          <a:picLocks noChangeAspect="1"/>
        </xdr:cNvPicPr>
      </xdr:nvPicPr>
      <xdr:blipFill>
        <a:blip xmlns:r="http://schemas.openxmlformats.org/officeDocument/2006/relationships" r:embed="rId2"/>
        <a:stretch>
          <a:fillRect/>
        </a:stretch>
      </xdr:blipFill>
      <xdr:spPr>
        <a:xfrm>
          <a:off x="7134224" y="8312590"/>
          <a:ext cx="5613143" cy="4565209"/>
        </a:xfrm>
        <a:prstGeom prst="rect">
          <a:avLst/>
        </a:prstGeom>
      </xdr:spPr>
    </xdr:pic>
    <xdr:clientData/>
  </xdr:twoCellAnchor>
  <xdr:twoCellAnchor>
    <xdr:from>
      <xdr:col>0</xdr:col>
      <xdr:colOff>363856</xdr:colOff>
      <xdr:row>105</xdr:row>
      <xdr:rowOff>110491</xdr:rowOff>
    </xdr:from>
    <xdr:to>
      <xdr:col>2</xdr:col>
      <xdr:colOff>556226</xdr:colOff>
      <xdr:row>126</xdr:row>
      <xdr:rowOff>91441</xdr:rowOff>
    </xdr:to>
    <xdr:pic>
      <xdr:nvPicPr>
        <xdr:cNvPr id="4" name="Picture 3">
          <a:extLst>
            <a:ext uri="{FF2B5EF4-FFF2-40B4-BE49-F238E27FC236}">
              <a16:creationId xmlns:a16="http://schemas.microsoft.com/office/drawing/2014/main" id="{897DDB43-208E-0E18-0335-AF372C9B26D2}"/>
            </a:ext>
          </a:extLst>
        </xdr:cNvPr>
        <xdr:cNvPicPr>
          <a:picLocks noChangeAspect="1"/>
        </xdr:cNvPicPr>
      </xdr:nvPicPr>
      <xdr:blipFill>
        <a:blip xmlns:r="http://schemas.openxmlformats.org/officeDocument/2006/relationships" r:embed="rId3"/>
        <a:stretch>
          <a:fillRect/>
        </a:stretch>
      </xdr:blipFill>
      <xdr:spPr>
        <a:xfrm>
          <a:off x="363856" y="17131666"/>
          <a:ext cx="3779485" cy="358521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xdr:colOff>
      <xdr:row>34</xdr:row>
      <xdr:rowOff>129540</xdr:rowOff>
    </xdr:from>
    <xdr:to>
      <xdr:col>2</xdr:col>
      <xdr:colOff>335487</xdr:colOff>
      <xdr:row>53</xdr:row>
      <xdr:rowOff>45719</xdr:rowOff>
    </xdr:to>
    <xdr:pic>
      <xdr:nvPicPr>
        <xdr:cNvPr id="12" name="Picture 2">
          <a:extLst>
            <a:ext uri="{FF2B5EF4-FFF2-40B4-BE49-F238E27FC236}">
              <a16:creationId xmlns:a16="http://schemas.microsoft.com/office/drawing/2014/main" id="{433BFD92-63F6-B73B-8731-E496DB63CCA8}"/>
            </a:ext>
          </a:extLst>
        </xdr:cNvPr>
        <xdr:cNvPicPr>
          <a:picLocks noChangeAspect="1"/>
        </xdr:cNvPicPr>
      </xdr:nvPicPr>
      <xdr:blipFill>
        <a:blip xmlns:r="http://schemas.openxmlformats.org/officeDocument/2006/relationships" r:embed="rId1"/>
        <a:stretch>
          <a:fillRect/>
        </a:stretch>
      </xdr:blipFill>
      <xdr:spPr>
        <a:xfrm>
          <a:off x="1" y="7147560"/>
          <a:ext cx="5265626" cy="3101339"/>
        </a:xfrm>
        <a:prstGeom prst="rect">
          <a:avLst/>
        </a:prstGeom>
      </xdr:spPr>
    </xdr:pic>
    <xdr:clientData/>
  </xdr:twoCellAnchor>
  <xdr:twoCellAnchor>
    <xdr:from>
      <xdr:col>0</xdr:col>
      <xdr:colOff>0</xdr:colOff>
      <xdr:row>59</xdr:row>
      <xdr:rowOff>91558</xdr:rowOff>
    </xdr:from>
    <xdr:to>
      <xdr:col>2</xdr:col>
      <xdr:colOff>800100</xdr:colOff>
      <xdr:row>63</xdr:row>
      <xdr:rowOff>19187</xdr:rowOff>
    </xdr:to>
    <xdr:pic>
      <xdr:nvPicPr>
        <xdr:cNvPr id="2" name="Picture 1">
          <a:extLst>
            <a:ext uri="{FF2B5EF4-FFF2-40B4-BE49-F238E27FC236}">
              <a16:creationId xmlns:a16="http://schemas.microsoft.com/office/drawing/2014/main" id="{727FD934-94A3-09C1-56CA-0B846D50F21B}"/>
            </a:ext>
          </a:extLst>
        </xdr:cNvPr>
        <xdr:cNvPicPr>
          <a:picLocks noChangeAspect="1"/>
        </xdr:cNvPicPr>
      </xdr:nvPicPr>
      <xdr:blipFill>
        <a:blip xmlns:r="http://schemas.openxmlformats.org/officeDocument/2006/relationships" r:embed="rId2"/>
        <a:stretch>
          <a:fillRect/>
        </a:stretch>
      </xdr:blipFill>
      <xdr:spPr>
        <a:xfrm>
          <a:off x="0" y="8797408"/>
          <a:ext cx="5734050" cy="6134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50</xdr:row>
      <xdr:rowOff>93072</xdr:rowOff>
    </xdr:from>
    <xdr:to>
      <xdr:col>3</xdr:col>
      <xdr:colOff>1030941</xdr:colOff>
      <xdr:row>63</xdr:row>
      <xdr:rowOff>19321</xdr:rowOff>
    </xdr:to>
    <xdr:graphicFrame macro="">
      <xdr:nvGraphicFramePr>
        <xdr:cNvPr id="9" name="Chart 8">
          <a:extLst>
            <a:ext uri="{FF2B5EF4-FFF2-40B4-BE49-F238E27FC236}">
              <a16:creationId xmlns:a16="http://schemas.microsoft.com/office/drawing/2014/main" id="{00000000-0008-0000-0F00-00000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1049545</xdr:colOff>
      <xdr:row>50</xdr:row>
      <xdr:rowOff>115526</xdr:rowOff>
    </xdr:from>
    <xdr:to>
      <xdr:col>8</xdr:col>
      <xdr:colOff>223552</xdr:colOff>
      <xdr:row>63</xdr:row>
      <xdr:rowOff>21993</xdr:rowOff>
    </xdr:to>
    <xdr:graphicFrame macro="">
      <xdr:nvGraphicFramePr>
        <xdr:cNvPr id="10" name="Chart 9">
          <a:extLst>
            <a:ext uri="{FF2B5EF4-FFF2-40B4-BE49-F238E27FC236}">
              <a16:creationId xmlns:a16="http://schemas.microsoft.com/office/drawing/2014/main" id="{00000000-0008-0000-0F00-00000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251828</xdr:colOff>
      <xdr:row>50</xdr:row>
      <xdr:rowOff>113065</xdr:rowOff>
    </xdr:from>
    <xdr:to>
      <xdr:col>13</xdr:col>
      <xdr:colOff>326651</xdr:colOff>
      <xdr:row>62</xdr:row>
      <xdr:rowOff>209824</xdr:rowOff>
    </xdr:to>
    <xdr:graphicFrame macro="">
      <xdr:nvGraphicFramePr>
        <xdr:cNvPr id="11" name="Chart 10">
          <a:extLst>
            <a:ext uri="{FF2B5EF4-FFF2-40B4-BE49-F238E27FC236}">
              <a16:creationId xmlns:a16="http://schemas.microsoft.com/office/drawing/2014/main" id="{00000000-0008-0000-0F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govinfo.gov/content/pkg/FR-2009-03-23/pdf/FR-2009-03-23.pdf" TargetMode="External"/><Relationship Id="rId13" Type="http://schemas.openxmlformats.org/officeDocument/2006/relationships/hyperlink" Target="https://caenergywise.com/design-guides/Advanced-Water-Heating-Design-Guide.pdf" TargetMode="External"/><Relationship Id="rId3" Type="http://schemas.openxmlformats.org/officeDocument/2006/relationships/hyperlink" Target="https://github.com/sound-data/DEER-Prototypes-EnergyPlus" TargetMode="External"/><Relationship Id="rId7" Type="http://schemas.openxmlformats.org/officeDocument/2006/relationships/hyperlink" Target="https://2050partners.sharepoint.com/:w:/r/sites/CalBEMCollaborativeEfforts/_layouts/15/Doc.aspx?sourcedoc=%7B3BEF8F74-7FAC-44F2-A70C-D76617660066%7D&amp;file=Infiltration_rate_report_14May2025-Short-Version.docx&amp;action=default&amp;mobileredirect=true" TargetMode="External"/><Relationship Id="rId12" Type="http://schemas.openxmlformats.org/officeDocument/2006/relationships/hyperlink" Target="https://www.eia.gov/consumption/commercial/pba/food-service.php" TargetMode="External"/><Relationship Id="rId2" Type="http://schemas.openxmlformats.org/officeDocument/2006/relationships/hyperlink" Target="https://www.energycodes.gov/prototype-building-models" TargetMode="External"/><Relationship Id="rId16" Type="http://schemas.openxmlformats.org/officeDocument/2006/relationships/drawing" Target="../drawings/drawing1.xml"/><Relationship Id="rId1" Type="http://schemas.openxmlformats.org/officeDocument/2006/relationships/hyperlink" Target="https://bees.noresco.com/software2022.html" TargetMode="External"/><Relationship Id="rId6" Type="http://schemas.openxmlformats.org/officeDocument/2006/relationships/hyperlink" Target="https://www.pnnl.gov/main/publications/external/technical_reports/PNNL-20405.pdf" TargetMode="External"/><Relationship Id="rId11" Type="http://schemas.openxmlformats.org/officeDocument/2006/relationships/hyperlink" Target="https://title24stakeholders.com/wp-content/uploads/2016/10/T24-2019-CASE-Study-Results-Report-Outdoor-Sources_Final_with-Attachments.pdf" TargetMode="External"/><Relationship Id="rId5" Type="http://schemas.openxmlformats.org/officeDocument/2006/relationships/hyperlink" Target="https://title24stakeholders.com/wp-content/uploads/2020/10/2022-T24-Final-CASE-Report_Reduce-Infiltration.pdf" TargetMode="External"/><Relationship Id="rId15" Type="http://schemas.openxmlformats.org/officeDocument/2006/relationships/hyperlink" Target="https://efiling.energy.ca.gov/GetDocument.aspx?tn=265693&amp;DocumentContentId=102545" TargetMode="External"/><Relationship Id="rId10" Type="http://schemas.openxmlformats.org/officeDocument/2006/relationships/hyperlink" Target="https://www.govinfo.gov/content/pkg/CFR-2013-title10-vol3/pdf/CFR-2013-title10-vol3-part431.pdf" TargetMode="External"/><Relationship Id="rId4" Type="http://schemas.openxmlformats.org/officeDocument/2006/relationships/hyperlink" Target="https://www.energy.ca.gov/publications/2022/2022-nonresidential-and-multifamily-alternative-calculation-method-reference" TargetMode="External"/><Relationship Id="rId9" Type="http://schemas.openxmlformats.org/officeDocument/2006/relationships/hyperlink" Target="https://www.govinfo.gov/content/pkg/CFR-2024-title10-vol3/pdf/CFR-2024-title10-vol3-part431-subpartF.pdf" TargetMode="External"/><Relationship Id="rId14" Type="http://schemas.openxmlformats.org/officeDocument/2006/relationships/hyperlink" Target="https://www.streivor.com/wp-content/uploads/2020/11/CKV-Design-Guide-1-Selecting-and-Sizing-Exhaust-Hoods.pdf"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hyperlink" Target="https://portfoliomanager.energystar.gov/pm/targetFinder?execution=e1s1" TargetMode="External"/><Relationship Id="rId1" Type="http://schemas.openxmlformats.org/officeDocument/2006/relationships/hyperlink" Target="https://www.eia.gov/consumption/commercial/pba/food-service.php"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hyperlink" Target="https://github.com/pnnl/COMNET/blob/master/Building_Space_Specific_Loads/dining__cafeteria_fast_food/dining_cafeteria_fast_food/space_specific_schedules.json" TargetMode="External"/><Relationship Id="rId1" Type="http://schemas.openxmlformats.org/officeDocument/2006/relationships/hyperlink" Target="https://github.com/pnnl/COMNET/blob/master/Building_Space_Specific_Loads/dining__cafeteria_fast_food/kitchen/space_specific_schedules.json" TargetMode="External"/><Relationship Id="rId5" Type="http://schemas.openxmlformats.org/officeDocument/2006/relationships/comments" Target="../comments3.xml"/><Relationship Id="rId4" Type="http://schemas.openxmlformats.org/officeDocument/2006/relationships/vmlDrawing" Target="../drawings/vmlDrawing3.v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hyperlink" Target="https://2050partners.sharepoint.com/:w:/r/sites/CalBEMCollaborativeEfforts/Shared%20Documents/Working%20Group%201%20-%20Streamlined%20Process/D%20-%20Complexity%20of%20Compliance/Prototype%20Unification/Project%20Development/Phase%202%20(Collect%20Inputs)%20Development/NonRes-Vintage%20bins-Draft%20Report-30Nov2023-Final.docx?d=w8560be34ea9744e086bccf7767b0a3cf&amp;csf=1&amp;web=1&amp;e=tpxacv"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hyperlink" Target="https://2050partners.sharepoint.com/:w:/r/sites/CalBEMCollaborativeEfforts/_layouts/15/Doc.aspx?sourcedoc=%7B3BEF8F74-7FAC-44F2-A70C-D76617660066%7D&amp;file=Infiltration_rate_report_14May2025-Short-Version.docx&amp;action=default&amp;mobileredirect=true&amp;wdLOR=c37D90580-1DC7-4CAF-9995-F2723497E773" TargetMode="External"/><Relationship Id="rId2" Type="http://schemas.openxmlformats.org/officeDocument/2006/relationships/hyperlink" Target="https://title24stakeholders.com/wp-content/uploads/2020/10/2022-T24-Final-CASE-Report_Reduce-Infiltration.pdf" TargetMode="External"/><Relationship Id="rId1" Type="http://schemas.openxmlformats.org/officeDocument/2006/relationships/hyperlink" Target="https://title24stakeholders.com/wp-content/uploads/2020/10/2022-T24-Final-CASE-Report_Reduce-Infiltration.pdf"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www.streivor.com/wp-content/uploads/2020/11/CKV-Design-Guide-1-Selecting-and-Sizing-Exhaust-Hoods.pdf" TargetMode="External"/></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caenergywise.com/design-guides/Advanced-Water-Heating-Design-Guide.pdf" TargetMode="External"/><Relationship Id="rId1" Type="http://schemas.openxmlformats.org/officeDocument/2006/relationships/hyperlink" Target="https://caenergywise.com/design-guides/Advanced-Water-Heating-Design-Guide.pdf" TargetMode="External"/><Relationship Id="rId4"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65BDF-3C17-4869-B954-111AEEDC46EB}">
  <sheetPr codeName="Sheet4"/>
  <dimension ref="A1:E136"/>
  <sheetViews>
    <sheetView zoomScaleNormal="100" workbookViewId="0">
      <selection sqref="A1:C1"/>
    </sheetView>
  </sheetViews>
  <sheetFormatPr defaultColWidth="9.28515625" defaultRowHeight="13.15"/>
  <cols>
    <col min="1" max="1" width="20.28515625" style="68" customWidth="1"/>
    <col min="2" max="2" width="99.140625" style="68" customWidth="1"/>
    <col min="3" max="3" width="39.7109375" style="68" customWidth="1"/>
    <col min="4" max="4" width="9.28515625" style="68"/>
    <col min="5" max="5" width="21.7109375" style="68" customWidth="1"/>
    <col min="6" max="6" width="10.7109375" style="68" customWidth="1"/>
    <col min="7" max="7" width="9.7109375" style="68" customWidth="1"/>
    <col min="8" max="8" width="9.7109375" style="68" bestFit="1" customWidth="1"/>
    <col min="9" max="9" width="12.42578125" style="68" customWidth="1"/>
    <col min="10" max="10" width="9.28515625" style="68"/>
    <col min="11" max="11" width="12.5703125" style="68" customWidth="1"/>
    <col min="12" max="16384" width="9.28515625" style="68"/>
  </cols>
  <sheetData>
    <row r="1" spans="1:4" ht="20.45" customHeight="1">
      <c r="A1" s="826" t="s">
        <v>0</v>
      </c>
      <c r="B1" s="826"/>
      <c r="C1" s="826"/>
    </row>
    <row r="2" spans="1:4">
      <c r="A2" s="825" t="s">
        <v>1</v>
      </c>
      <c r="B2" s="68" t="s">
        <v>2</v>
      </c>
      <c r="C2" s="805"/>
      <c r="D2" s="68" t="s">
        <v>3</v>
      </c>
    </row>
    <row r="3" spans="1:4">
      <c r="A3" s="825"/>
      <c r="B3" s="68" t="s">
        <v>4</v>
      </c>
      <c r="C3" s="805"/>
      <c r="D3" s="68" t="s">
        <v>3</v>
      </c>
    </row>
    <row r="4" spans="1:4">
      <c r="A4" s="825"/>
      <c r="B4" s="68" t="s">
        <v>5</v>
      </c>
      <c r="C4" s="805"/>
      <c r="D4" s="68" t="s">
        <v>3</v>
      </c>
    </row>
    <row r="5" spans="1:4">
      <c r="A5" s="825"/>
      <c r="B5" s="68" t="s">
        <v>6</v>
      </c>
      <c r="C5" s="805"/>
      <c r="D5" s="68" t="s">
        <v>3</v>
      </c>
    </row>
    <row r="6" spans="1:4" ht="14.45">
      <c r="A6" s="825" t="s">
        <v>7</v>
      </c>
      <c r="B6" s="68" t="s">
        <v>8</v>
      </c>
      <c r="C6" s="291" t="s">
        <v>9</v>
      </c>
      <c r="D6" s="68" t="s">
        <v>3</v>
      </c>
    </row>
    <row r="7" spans="1:4" ht="14.45">
      <c r="A7" s="825"/>
      <c r="B7" s="68" t="s">
        <v>10</v>
      </c>
      <c r="C7" s="291" t="s">
        <v>11</v>
      </c>
      <c r="D7" s="68" t="s">
        <v>3</v>
      </c>
    </row>
    <row r="8" spans="1:4" ht="14.45">
      <c r="A8" s="825"/>
      <c r="B8" s="68" t="s">
        <v>12</v>
      </c>
      <c r="C8" s="291" t="s">
        <v>13</v>
      </c>
      <c r="D8" s="68" t="s">
        <v>3</v>
      </c>
    </row>
    <row r="9" spans="1:4" ht="14.45">
      <c r="A9" s="825"/>
      <c r="C9" s="291"/>
      <c r="D9" s="68" t="s">
        <v>3</v>
      </c>
    </row>
    <row r="10" spans="1:4">
      <c r="A10" s="825" t="s">
        <v>14</v>
      </c>
      <c r="B10" s="68" t="s">
        <v>15</v>
      </c>
      <c r="C10" s="805"/>
      <c r="D10" s="68" t="s">
        <v>3</v>
      </c>
    </row>
    <row r="11" spans="1:4">
      <c r="A11" s="825"/>
      <c r="B11" s="68" t="s">
        <v>16</v>
      </c>
      <c r="C11" s="805"/>
      <c r="D11" s="68" t="s">
        <v>3</v>
      </c>
    </row>
    <row r="12" spans="1:4" ht="14.45">
      <c r="A12" s="825"/>
      <c r="B12" s="161" t="s">
        <v>17</v>
      </c>
      <c r="C12" s="291" t="s">
        <v>18</v>
      </c>
      <c r="D12" s="68" t="s">
        <v>3</v>
      </c>
    </row>
    <row r="13" spans="1:4" ht="14.45">
      <c r="A13" s="825"/>
      <c r="B13" s="161" t="s">
        <v>19</v>
      </c>
      <c r="C13" s="291" t="s">
        <v>20</v>
      </c>
      <c r="D13" s="68" t="s">
        <v>3</v>
      </c>
    </row>
    <row r="14" spans="1:4" ht="14.45">
      <c r="A14" s="825"/>
      <c r="B14" s="161" t="s">
        <v>21</v>
      </c>
      <c r="C14" s="291" t="s">
        <v>22</v>
      </c>
      <c r="D14" s="68" t="s">
        <v>3</v>
      </c>
    </row>
    <row r="15" spans="1:4">
      <c r="A15" s="825"/>
      <c r="C15" s="805"/>
      <c r="D15" s="68" t="s">
        <v>3</v>
      </c>
    </row>
    <row r="16" spans="1:4" ht="12.75" customHeight="1">
      <c r="A16" s="825" t="s">
        <v>23</v>
      </c>
      <c r="B16" s="220" t="s">
        <v>24</v>
      </c>
      <c r="C16" s="220"/>
      <c r="D16" s="68" t="s">
        <v>3</v>
      </c>
    </row>
    <row r="17" spans="1:4" ht="14.45">
      <c r="A17" s="825"/>
      <c r="B17" s="220" t="s">
        <v>25</v>
      </c>
      <c r="C17" s="291" t="s">
        <v>26</v>
      </c>
      <c r="D17" s="68" t="s">
        <v>3</v>
      </c>
    </row>
    <row r="18" spans="1:4" ht="12.75" customHeight="1">
      <c r="A18" s="825"/>
      <c r="B18" s="145" t="s">
        <v>27</v>
      </c>
      <c r="C18" s="291" t="s">
        <v>28</v>
      </c>
      <c r="D18" s="68" t="s">
        <v>3</v>
      </c>
    </row>
    <row r="19" spans="1:4" ht="12.75" customHeight="1">
      <c r="A19" s="825"/>
      <c r="B19" s="68" t="s">
        <v>29</v>
      </c>
      <c r="C19" s="291" t="s">
        <v>30</v>
      </c>
      <c r="D19" s="68" t="s">
        <v>3</v>
      </c>
    </row>
    <row r="20" spans="1:4" ht="12.75" customHeight="1">
      <c r="A20" s="825"/>
      <c r="B20" s="68" t="s">
        <v>31</v>
      </c>
      <c r="C20" s="291" t="s">
        <v>32</v>
      </c>
      <c r="D20" s="68" t="s">
        <v>3</v>
      </c>
    </row>
    <row r="21" spans="1:4" ht="12.75" customHeight="1">
      <c r="A21" s="825"/>
      <c r="B21" s="68" t="s">
        <v>33</v>
      </c>
      <c r="C21" s="292" t="s">
        <v>34</v>
      </c>
      <c r="D21" s="68" t="s">
        <v>3</v>
      </c>
    </row>
    <row r="22" spans="1:4" ht="31.9" customHeight="1">
      <c r="A22" s="825"/>
      <c r="B22" s="74" t="s">
        <v>35</v>
      </c>
      <c r="C22" s="122" t="s">
        <v>36</v>
      </c>
      <c r="D22" s="71" t="s">
        <v>3</v>
      </c>
    </row>
    <row r="23" spans="1:4" ht="29.45" customHeight="1">
      <c r="A23" s="825"/>
      <c r="B23" s="74" t="s">
        <v>37</v>
      </c>
      <c r="C23" s="122" t="s">
        <v>38</v>
      </c>
      <c r="D23" s="71" t="s">
        <v>3</v>
      </c>
    </row>
    <row r="24" spans="1:4" ht="29.45" customHeight="1">
      <c r="A24" s="825"/>
      <c r="B24" s="74" t="s">
        <v>39</v>
      </c>
      <c r="C24" s="122" t="s">
        <v>40</v>
      </c>
      <c r="D24" s="71" t="s">
        <v>3</v>
      </c>
    </row>
    <row r="25" spans="1:4">
      <c r="C25" s="805"/>
      <c r="D25" s="68" t="s">
        <v>3</v>
      </c>
    </row>
    <row r="26" spans="1:4" ht="18.600000000000001" customHeight="1">
      <c r="A26" s="826" t="s">
        <v>41</v>
      </c>
      <c r="B26" s="826"/>
      <c r="C26" s="826"/>
    </row>
    <row r="27" spans="1:4">
      <c r="C27" s="805"/>
    </row>
    <row r="28" spans="1:4">
      <c r="C28" s="805"/>
    </row>
    <row r="29" spans="1:4">
      <c r="C29" s="805"/>
    </row>
    <row r="30" spans="1:4">
      <c r="C30" s="805"/>
    </row>
    <row r="31" spans="1:4">
      <c r="C31" s="805"/>
    </row>
    <row r="32" spans="1:4">
      <c r="C32" s="805"/>
    </row>
    <row r="33" spans="1:5">
      <c r="C33" s="805"/>
    </row>
    <row r="34" spans="1:5">
      <c r="C34" s="805"/>
    </row>
    <row r="35" spans="1:5">
      <c r="C35" s="805"/>
    </row>
    <row r="36" spans="1:5">
      <c r="C36" s="805"/>
    </row>
    <row r="37" spans="1:5">
      <c r="C37" s="805"/>
    </row>
    <row r="38" spans="1:5">
      <c r="C38" s="805"/>
    </row>
    <row r="39" spans="1:5" ht="19.149999999999999" customHeight="1">
      <c r="A39" s="826" t="s">
        <v>42</v>
      </c>
      <c r="B39" s="826"/>
      <c r="C39" s="826"/>
    </row>
    <row r="40" spans="1:5" ht="34.15" customHeight="1">
      <c r="A40" s="71" t="s">
        <v>43</v>
      </c>
      <c r="B40" s="828" t="s">
        <v>44</v>
      </c>
      <c r="C40" s="828"/>
      <c r="E40" s="798"/>
    </row>
    <row r="41" spans="1:5">
      <c r="A41" s="72"/>
      <c r="B41" s="827"/>
      <c r="C41" s="827"/>
      <c r="E41" s="798"/>
    </row>
    <row r="43" spans="1:5" ht="14.45">
      <c r="A43" s="68" t="s">
        <v>45</v>
      </c>
      <c r="B43" s="221" t="s">
        <v>46</v>
      </c>
    </row>
    <row r="74" spans="1:3" hidden="1">
      <c r="B74" s="824" t="s">
        <v>47</v>
      </c>
      <c r="C74" s="824"/>
    </row>
    <row r="75" spans="1:3" hidden="1">
      <c r="A75" s="127" t="s">
        <v>48</v>
      </c>
      <c r="B75" s="136" t="s">
        <v>49</v>
      </c>
      <c r="C75" s="136" t="s">
        <v>50</v>
      </c>
    </row>
    <row r="76" spans="1:3" hidden="1">
      <c r="A76" s="137">
        <v>1967</v>
      </c>
      <c r="B76" s="134">
        <v>5361.9</v>
      </c>
      <c r="C76" s="68">
        <v>152</v>
      </c>
    </row>
    <row r="77" spans="1:3" hidden="1">
      <c r="A77" s="137">
        <v>1968</v>
      </c>
      <c r="B77" s="134">
        <v>8270.9999999999982</v>
      </c>
      <c r="C77" s="68">
        <v>452</v>
      </c>
    </row>
    <row r="78" spans="1:3" hidden="1">
      <c r="A78" s="137">
        <v>1969</v>
      </c>
      <c r="B78" s="134">
        <v>13593.6</v>
      </c>
      <c r="C78" s="68">
        <v>655</v>
      </c>
    </row>
    <row r="79" spans="1:3" hidden="1">
      <c r="A79" s="137">
        <v>1970</v>
      </c>
      <c r="B79" s="134">
        <v>14323.700000000006</v>
      </c>
      <c r="C79" s="68">
        <v>601</v>
      </c>
    </row>
    <row r="80" spans="1:3" hidden="1">
      <c r="A80" s="137">
        <v>1971</v>
      </c>
      <c r="B80" s="134">
        <v>13719.800000000003</v>
      </c>
      <c r="C80" s="68">
        <v>592</v>
      </c>
    </row>
    <row r="81" spans="1:3" hidden="1">
      <c r="A81" s="137">
        <v>1972</v>
      </c>
      <c r="B81" s="134">
        <v>16513.900000000001</v>
      </c>
      <c r="C81" s="68">
        <v>687</v>
      </c>
    </row>
    <row r="82" spans="1:3" hidden="1">
      <c r="A82" s="137">
        <v>1973</v>
      </c>
      <c r="B82" s="134">
        <v>27619.599999999988</v>
      </c>
      <c r="C82" s="68">
        <v>920</v>
      </c>
    </row>
    <row r="83" spans="1:3" hidden="1">
      <c r="A83" s="137">
        <v>1974</v>
      </c>
      <c r="B83" s="134">
        <v>26732.000000000015</v>
      </c>
      <c r="C83" s="68">
        <v>804</v>
      </c>
    </row>
    <row r="84" spans="1:3" hidden="1">
      <c r="A84" s="137">
        <v>1975</v>
      </c>
      <c r="B84" s="134">
        <v>13654.600000000019</v>
      </c>
      <c r="C84" s="68">
        <v>710</v>
      </c>
    </row>
    <row r="85" spans="1:3" hidden="1">
      <c r="A85" s="137">
        <v>1976</v>
      </c>
      <c r="B85" s="134">
        <v>19608.399999999991</v>
      </c>
      <c r="C85" s="68">
        <v>853</v>
      </c>
    </row>
    <row r="86" spans="1:3" hidden="1">
      <c r="A86" s="138">
        <v>1977</v>
      </c>
      <c r="B86" s="135">
        <v>29745.300000000007</v>
      </c>
      <c r="C86" s="133">
        <v>1055</v>
      </c>
    </row>
    <row r="87" spans="1:3" hidden="1">
      <c r="A87" s="137">
        <v>1978</v>
      </c>
      <c r="B87" s="134">
        <v>40044.400000000052</v>
      </c>
      <c r="C87" s="68">
        <v>1359</v>
      </c>
    </row>
    <row r="88" spans="1:3" hidden="1">
      <c r="A88" s="139">
        <v>1979</v>
      </c>
      <c r="B88" s="134">
        <v>40268.500000000015</v>
      </c>
      <c r="C88" s="68">
        <v>1053</v>
      </c>
    </row>
    <row r="89" spans="1:3" hidden="1">
      <c r="A89" s="139">
        <v>1980</v>
      </c>
      <c r="B89" s="134">
        <v>26862.200000000019</v>
      </c>
      <c r="C89" s="68">
        <v>851</v>
      </c>
    </row>
    <row r="90" spans="1:3" hidden="1">
      <c r="A90" s="137">
        <v>1981</v>
      </c>
      <c r="B90" s="134">
        <v>21498.200000000004</v>
      </c>
      <c r="C90" s="68">
        <v>812</v>
      </c>
    </row>
    <row r="91" spans="1:3" hidden="1">
      <c r="A91" s="137">
        <v>1982</v>
      </c>
      <c r="B91" s="134">
        <v>14017.9</v>
      </c>
      <c r="C91" s="68">
        <v>606</v>
      </c>
    </row>
    <row r="92" spans="1:3" hidden="1">
      <c r="A92" s="137">
        <v>1983</v>
      </c>
      <c r="B92" s="134">
        <v>19364.400000000012</v>
      </c>
      <c r="C92" s="68">
        <v>880</v>
      </c>
    </row>
    <row r="93" spans="1:3" hidden="1">
      <c r="A93" s="137">
        <v>1984</v>
      </c>
      <c r="B93" s="134">
        <v>31271.700000000041</v>
      </c>
      <c r="C93" s="68">
        <v>1271</v>
      </c>
    </row>
    <row r="94" spans="1:3" hidden="1">
      <c r="A94" s="137">
        <v>1985</v>
      </c>
      <c r="B94" s="134">
        <v>44833.100000000057</v>
      </c>
      <c r="C94" s="68">
        <v>1461</v>
      </c>
    </row>
    <row r="95" spans="1:3" hidden="1">
      <c r="A95" s="137">
        <v>1986</v>
      </c>
      <c r="B95" s="134">
        <v>46291.200000000019</v>
      </c>
      <c r="C95" s="68">
        <v>1382</v>
      </c>
    </row>
    <row r="96" spans="1:3" hidden="1">
      <c r="A96" s="137">
        <v>1987</v>
      </c>
      <c r="B96" s="134">
        <v>46613.600000000064</v>
      </c>
      <c r="C96" s="68">
        <v>1265</v>
      </c>
    </row>
    <row r="97" spans="1:3" hidden="1">
      <c r="A97" s="137">
        <v>1988</v>
      </c>
      <c r="B97" s="134">
        <v>50555.200000000048</v>
      </c>
      <c r="C97" s="68">
        <v>1237</v>
      </c>
    </row>
    <row r="98" spans="1:3" hidden="1">
      <c r="A98" s="137">
        <v>1989</v>
      </c>
      <c r="B98" s="134">
        <v>48019.100000000035</v>
      </c>
      <c r="C98" s="68">
        <v>1233</v>
      </c>
    </row>
    <row r="99" spans="1:3" hidden="1">
      <c r="A99" s="137">
        <v>1990</v>
      </c>
      <c r="B99" s="134">
        <v>37809.799999999996</v>
      </c>
      <c r="C99" s="68">
        <v>1111</v>
      </c>
    </row>
    <row r="100" spans="1:3" hidden="1">
      <c r="A100" s="137">
        <v>1991</v>
      </c>
      <c r="B100" s="134">
        <v>20082.399999999983</v>
      </c>
      <c r="C100" s="68">
        <v>768</v>
      </c>
    </row>
    <row r="101" spans="1:3" hidden="1">
      <c r="A101" s="137">
        <v>1992</v>
      </c>
      <c r="B101" s="134">
        <v>11010.900000000014</v>
      </c>
      <c r="C101" s="68">
        <v>426</v>
      </c>
    </row>
    <row r="102" spans="1:3" hidden="1">
      <c r="A102" s="137">
        <v>1993</v>
      </c>
      <c r="B102" s="134">
        <v>7511.1999999999962</v>
      </c>
      <c r="C102" s="68">
        <v>470</v>
      </c>
    </row>
    <row r="103" spans="1:3" hidden="1">
      <c r="A103" s="137">
        <v>1994</v>
      </c>
      <c r="B103" s="134">
        <v>11961.3</v>
      </c>
      <c r="C103" s="68">
        <v>465</v>
      </c>
    </row>
    <row r="104" spans="1:3" hidden="1">
      <c r="A104" s="137">
        <v>1995</v>
      </c>
      <c r="B104" s="134">
        <v>13270.899999999998</v>
      </c>
      <c r="C104" s="68">
        <v>521</v>
      </c>
    </row>
    <row r="105" spans="1:3" hidden="1">
      <c r="A105" s="137">
        <v>1996</v>
      </c>
      <c r="B105" s="134">
        <v>20653.800000000003</v>
      </c>
      <c r="C105" s="68">
        <v>570</v>
      </c>
    </row>
    <row r="106" spans="1:3" hidden="1">
      <c r="A106" s="138">
        <v>1997</v>
      </c>
      <c r="B106" s="135">
        <v>27588.899999999998</v>
      </c>
      <c r="C106" s="133">
        <v>407</v>
      </c>
    </row>
    <row r="107" spans="1:3" hidden="1">
      <c r="A107" s="137">
        <v>1998</v>
      </c>
      <c r="B107" s="134">
        <v>41631.299999999974</v>
      </c>
      <c r="C107" s="68">
        <v>476</v>
      </c>
    </row>
    <row r="108" spans="1:3" hidden="1">
      <c r="A108" s="137">
        <v>1999</v>
      </c>
      <c r="B108" s="134">
        <v>48039.599999999969</v>
      </c>
      <c r="C108" s="68">
        <v>533</v>
      </c>
    </row>
    <row r="109" spans="1:3" hidden="1">
      <c r="A109" s="137">
        <v>2000</v>
      </c>
      <c r="B109" s="134">
        <v>52612.199999999968</v>
      </c>
      <c r="C109" s="68">
        <v>500</v>
      </c>
    </row>
    <row r="110" spans="1:3" hidden="1">
      <c r="A110" s="137">
        <v>2001</v>
      </c>
      <c r="B110" s="134">
        <v>40337.200000000026</v>
      </c>
      <c r="C110" s="68">
        <v>432</v>
      </c>
    </row>
    <row r="111" spans="1:3" hidden="1">
      <c r="A111" s="137">
        <v>2002</v>
      </c>
      <c r="B111" s="134">
        <v>33147.200000000004</v>
      </c>
      <c r="C111" s="68">
        <v>399</v>
      </c>
    </row>
    <row r="112" spans="1:3" hidden="1">
      <c r="A112" s="137">
        <v>2003</v>
      </c>
      <c r="B112" s="134">
        <v>30982.799999999977</v>
      </c>
      <c r="C112" s="68">
        <v>398</v>
      </c>
    </row>
    <row r="113" spans="1:3" hidden="1">
      <c r="A113" s="137">
        <v>2004</v>
      </c>
      <c r="B113" s="134">
        <v>29560.799999999985</v>
      </c>
      <c r="C113" s="68">
        <v>417</v>
      </c>
    </row>
    <row r="114" spans="1:3" hidden="1">
      <c r="A114" s="137">
        <v>2005</v>
      </c>
      <c r="B114" s="134">
        <v>27484.099999999995</v>
      </c>
      <c r="C114" s="68">
        <v>347</v>
      </c>
    </row>
    <row r="115" spans="1:3" hidden="1">
      <c r="A115" s="137">
        <v>2006</v>
      </c>
      <c r="B115" s="134">
        <v>25891.899999999983</v>
      </c>
      <c r="C115" s="68">
        <v>299</v>
      </c>
    </row>
    <row r="116" spans="1:3" hidden="1">
      <c r="A116" s="138">
        <v>2007</v>
      </c>
      <c r="B116" s="135">
        <v>25769.199999999993</v>
      </c>
      <c r="C116" s="133">
        <v>248</v>
      </c>
    </row>
    <row r="117" spans="1:3" hidden="1">
      <c r="A117" s="137">
        <v>2008</v>
      </c>
      <c r="B117" s="134">
        <v>20632.600000000006</v>
      </c>
      <c r="C117" s="68">
        <v>236</v>
      </c>
    </row>
    <row r="118" spans="1:3" hidden="1">
      <c r="A118" s="137">
        <v>2009</v>
      </c>
      <c r="B118" s="134">
        <v>5608</v>
      </c>
      <c r="C118" s="68">
        <v>122</v>
      </c>
    </row>
    <row r="119" spans="1:3" hidden="1">
      <c r="A119" s="137">
        <v>2010</v>
      </c>
      <c r="B119" s="134">
        <v>2602.9</v>
      </c>
      <c r="C119" s="68">
        <v>47</v>
      </c>
    </row>
    <row r="120" spans="1:3" hidden="1">
      <c r="A120" s="137">
        <v>2011</v>
      </c>
      <c r="B120" s="134">
        <v>3617.8999999999996</v>
      </c>
      <c r="C120" s="68">
        <v>36</v>
      </c>
    </row>
    <row r="121" spans="1:3" hidden="1">
      <c r="A121" s="137">
        <v>2012</v>
      </c>
      <c r="B121" s="134">
        <v>8233.2000000000007</v>
      </c>
      <c r="C121" s="68">
        <v>63</v>
      </c>
    </row>
    <row r="122" spans="1:3" hidden="1">
      <c r="A122" s="137">
        <v>2013</v>
      </c>
      <c r="B122" s="134">
        <v>17625.900000000009</v>
      </c>
      <c r="C122" s="68">
        <v>46</v>
      </c>
    </row>
    <row r="123" spans="1:3" hidden="1">
      <c r="A123" s="137">
        <v>2014</v>
      </c>
      <c r="B123" s="134">
        <v>13973.900000000001</v>
      </c>
      <c r="C123" s="68">
        <v>72</v>
      </c>
    </row>
    <row r="124" spans="1:3" hidden="1">
      <c r="A124" s="137">
        <v>2015</v>
      </c>
      <c r="B124" s="134">
        <v>29759.5</v>
      </c>
      <c r="C124" s="68">
        <v>104</v>
      </c>
    </row>
    <row r="125" spans="1:3" hidden="1">
      <c r="A125" s="137">
        <v>2016</v>
      </c>
      <c r="B125" s="134">
        <v>25538.800000000003</v>
      </c>
      <c r="C125" s="68">
        <v>152</v>
      </c>
    </row>
    <row r="126" spans="1:3" hidden="1">
      <c r="A126" s="137">
        <v>2017</v>
      </c>
      <c r="B126" s="134">
        <v>27796.899999999994</v>
      </c>
      <c r="C126" s="68">
        <v>105</v>
      </c>
    </row>
    <row r="127" spans="1:3" hidden="1">
      <c r="A127" s="138">
        <v>2018</v>
      </c>
      <c r="B127" s="135">
        <v>32684.699999999997</v>
      </c>
      <c r="C127" s="133">
        <v>117</v>
      </c>
    </row>
    <row r="128" spans="1:3" hidden="1">
      <c r="A128" s="137">
        <v>2019</v>
      </c>
      <c r="B128" s="134">
        <v>30948.5</v>
      </c>
      <c r="C128" s="68">
        <v>141</v>
      </c>
    </row>
    <row r="129" spans="1:3" hidden="1">
      <c r="A129" s="137">
        <v>2020</v>
      </c>
      <c r="B129" s="134">
        <v>34022.899999999994</v>
      </c>
      <c r="C129" s="68">
        <v>162</v>
      </c>
    </row>
    <row r="130" spans="1:3" hidden="1">
      <c r="A130" s="137">
        <v>2021</v>
      </c>
      <c r="B130" s="134">
        <v>53815</v>
      </c>
      <c r="C130" s="68">
        <v>225</v>
      </c>
    </row>
    <row r="131" spans="1:3" hidden="1">
      <c r="A131" s="137">
        <v>2022</v>
      </c>
      <c r="B131" s="134">
        <v>41442.099999999991</v>
      </c>
      <c r="C131" s="68">
        <v>218</v>
      </c>
    </row>
    <row r="132" spans="1:3" hidden="1">
      <c r="A132" s="138">
        <v>2023</v>
      </c>
      <c r="B132" s="135">
        <v>10975.699999999997</v>
      </c>
      <c r="C132" s="133">
        <v>44</v>
      </c>
    </row>
    <row r="133" spans="1:3" hidden="1"/>
    <row r="136" spans="1:3">
      <c r="A136" s="69" t="s">
        <v>51</v>
      </c>
    </row>
  </sheetData>
  <mergeCells count="10">
    <mergeCell ref="B74:C74"/>
    <mergeCell ref="A2:A5"/>
    <mergeCell ref="A6:A9"/>
    <mergeCell ref="A1:C1"/>
    <mergeCell ref="B41:C41"/>
    <mergeCell ref="A39:C39"/>
    <mergeCell ref="A26:C26"/>
    <mergeCell ref="A10:A15"/>
    <mergeCell ref="B40:C40"/>
    <mergeCell ref="A16:A24"/>
  </mergeCells>
  <hyperlinks>
    <hyperlink ref="C6" r:id="rId1" xr:uid="{BE11EEF8-3AF7-48F0-A38B-7309CE5A9491}"/>
    <hyperlink ref="C7" r:id="rId2" location="Commercial" xr:uid="{626A4776-C2FA-489E-88C0-BC9C7C8EA36F}"/>
    <hyperlink ref="C8" r:id="rId3" xr:uid="{0DEB00BB-3A26-4527-9ED4-40D17F93A579}"/>
    <hyperlink ref="C17" r:id="rId4" xr:uid="{C101F69F-EDD8-471F-98DF-28BD71BFA34E}"/>
    <hyperlink ref="C18" r:id="rId5" xr:uid="{C21443C5-174B-48CB-B5FC-BB95D3C23A8F}"/>
    <hyperlink ref="C20" r:id="rId6" xr:uid="{4E61207C-6D7D-460C-9DCB-0AE5748B3693}"/>
    <hyperlink ref="C21" r:id="rId7" xr:uid="{5BC370BB-1BDD-4FB0-B79E-B506D3A772A4}"/>
    <hyperlink ref="C12" r:id="rId8" xr:uid="{4C0AD932-1417-4F37-8CE6-5428F9E95D4D}"/>
    <hyperlink ref="C14" r:id="rId9" xr:uid="{01E16CA6-DE8D-459D-AD1C-DBAD9C8825B5}"/>
    <hyperlink ref="C13" r:id="rId10" xr:uid="{F3B96E39-7573-49D7-89DD-B71DAC94F1EC}"/>
    <hyperlink ref="C19" r:id="rId11" xr:uid="{69576B2E-A9A2-478E-A000-014A867874A5}"/>
    <hyperlink ref="B43" r:id="rId12" display="https://www.eia.gov/consumption/commercial/pba/food-service.php" xr:uid="{775440FD-5C1E-46FB-84FC-8D3732AECB8F}"/>
    <hyperlink ref="C22" r:id="rId13" xr:uid="{43E897CD-B180-4889-8A6F-8FA67A6E01AF}"/>
    <hyperlink ref="C23" r:id="rId14" xr:uid="{D668C4E4-9D9B-4EE5-8E56-7890087F99C8}"/>
    <hyperlink ref="C24" r:id="rId15" xr:uid="{E3024A45-D41A-4512-A67B-89729DACF69E}"/>
  </hyperlinks>
  <pageMargins left="0.7" right="0.7" top="0.75" bottom="0.75" header="0.3" footer="0.3"/>
  <drawing r:id="rId16"/>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A98FA8-1D97-4D12-96EB-6911ACEC625A}">
  <sheetPr codeName="Sheet18"/>
  <dimension ref="A1:G66"/>
  <sheetViews>
    <sheetView zoomScaleNormal="100" workbookViewId="0">
      <selection sqref="A1:D1"/>
    </sheetView>
  </sheetViews>
  <sheetFormatPr defaultColWidth="8.7109375" defaultRowHeight="13.15"/>
  <cols>
    <col min="1" max="1" width="34" style="68" customWidth="1"/>
    <col min="2" max="2" width="37.85546875" style="68" customWidth="1"/>
    <col min="3" max="3" width="12.42578125" style="68" customWidth="1"/>
    <col min="4" max="4" width="20.28515625" style="68" customWidth="1"/>
    <col min="5" max="5" width="33.140625" style="68" customWidth="1"/>
    <col min="6" max="6" width="12.5703125" style="68" customWidth="1"/>
    <col min="7" max="7" width="17.5703125" style="68" customWidth="1"/>
    <col min="8" max="8" width="15.5703125" style="68" customWidth="1"/>
    <col min="9" max="9" width="13.28515625" style="68" customWidth="1"/>
    <col min="10" max="16384" width="8.7109375" style="68"/>
  </cols>
  <sheetData>
    <row r="1" spans="1:7" ht="25.15" customHeight="1">
      <c r="A1" s="941" t="str">
        <f>"Exterior Lighting - "&amp;Prototype!A2</f>
        <v>Exterior Lighting - RestaurantFastFood</v>
      </c>
      <c r="B1" s="941"/>
      <c r="C1" s="941"/>
      <c r="D1" s="941"/>
    </row>
    <row r="2" spans="1:7" ht="37.15" customHeight="1">
      <c r="A2" s="259" t="s">
        <v>462</v>
      </c>
      <c r="B2" s="259" t="s">
        <v>463</v>
      </c>
      <c r="C2" s="259" t="s">
        <v>464</v>
      </c>
      <c r="D2" s="259" t="s">
        <v>243</v>
      </c>
    </row>
    <row r="3" spans="1:7" ht="22.15" customHeight="1">
      <c r="A3" s="262">
        <f>G17</f>
        <v>351</v>
      </c>
      <c r="B3" s="262">
        <f>G18</f>
        <v>116.75</v>
      </c>
      <c r="C3" s="262">
        <f>B3+A3</f>
        <v>467.75</v>
      </c>
      <c r="D3" s="822" t="s">
        <v>465</v>
      </c>
    </row>
    <row r="8" spans="1:7" ht="22.15" customHeight="1">
      <c r="A8" s="826" t="s">
        <v>466</v>
      </c>
      <c r="B8" s="826"/>
      <c r="C8" s="826"/>
      <c r="D8" s="826"/>
      <c r="E8" s="826"/>
      <c r="F8" s="826"/>
      <c r="G8" s="195"/>
    </row>
    <row r="9" spans="1:7" ht="57.6" customHeight="1">
      <c r="A9" s="258" t="s">
        <v>467</v>
      </c>
      <c r="B9" s="942" t="s">
        <v>468</v>
      </c>
      <c r="C9" s="943"/>
      <c r="D9" s="259" t="s">
        <v>469</v>
      </c>
      <c r="E9" s="259" t="s">
        <v>470</v>
      </c>
      <c r="F9" s="259" t="s">
        <v>469</v>
      </c>
      <c r="G9" s="259" t="s">
        <v>471</v>
      </c>
    </row>
    <row r="10" spans="1:7" ht="19.149999999999999" customHeight="1">
      <c r="A10" s="260" t="s">
        <v>472</v>
      </c>
      <c r="B10" s="311"/>
      <c r="C10" s="356"/>
      <c r="D10" s="280"/>
      <c r="E10" s="280">
        <v>200</v>
      </c>
      <c r="F10" s="280" t="s">
        <v>473</v>
      </c>
      <c r="G10" s="357">
        <f>$E10</f>
        <v>200</v>
      </c>
    </row>
    <row r="11" spans="1:7" ht="39.6">
      <c r="A11" s="256" t="s">
        <v>474</v>
      </c>
      <c r="B11" s="333" t="s">
        <v>475</v>
      </c>
      <c r="C11" s="358">
        <f>B24/250*400</f>
        <v>4000</v>
      </c>
      <c r="D11" s="280" t="s">
        <v>476</v>
      </c>
      <c r="E11" s="280">
        <v>1.9E-2</v>
      </c>
      <c r="F11" s="280" t="s">
        <v>477</v>
      </c>
      <c r="G11" s="357">
        <f>$E11*C11</f>
        <v>76</v>
      </c>
    </row>
    <row r="12" spans="1:7" ht="18.600000000000001" customHeight="1">
      <c r="A12" s="260" t="s">
        <v>478</v>
      </c>
      <c r="B12" s="333" t="s">
        <v>479</v>
      </c>
      <c r="C12" s="356">
        <v>1</v>
      </c>
      <c r="D12" s="280" t="s">
        <v>480</v>
      </c>
      <c r="E12" s="280">
        <v>15</v>
      </c>
      <c r="F12" s="280" t="s">
        <v>481</v>
      </c>
      <c r="G12" s="357">
        <f>E12*C12</f>
        <v>15</v>
      </c>
    </row>
    <row r="13" spans="1:7" ht="26.45">
      <c r="A13" s="260" t="s">
        <v>482</v>
      </c>
      <c r="B13" s="333" t="s">
        <v>483</v>
      </c>
      <c r="C13" s="355">
        <f>B24*0.1</f>
        <v>250</v>
      </c>
      <c r="D13" s="280" t="s">
        <v>476</v>
      </c>
      <c r="E13" s="280">
        <v>7.0000000000000001E-3</v>
      </c>
      <c r="F13" s="280" t="s">
        <v>477</v>
      </c>
      <c r="G13" s="357">
        <f>E13*C13</f>
        <v>1.75</v>
      </c>
    </row>
    <row r="14" spans="1:7" ht="96" customHeight="1">
      <c r="A14" s="260" t="s">
        <v>484</v>
      </c>
      <c r="B14" s="333" t="s">
        <v>485</v>
      </c>
      <c r="C14" s="355">
        <f>B23*0.5*B26</f>
        <v>1000</v>
      </c>
      <c r="D14" s="280" t="s">
        <v>476</v>
      </c>
      <c r="E14" s="280">
        <v>0.1</v>
      </c>
      <c r="F14" s="280" t="s">
        <v>477</v>
      </c>
      <c r="G14" s="357">
        <f>E14*C14</f>
        <v>100</v>
      </c>
    </row>
    <row r="15" spans="1:7" ht="17.45" customHeight="1">
      <c r="A15" s="359" t="s">
        <v>486</v>
      </c>
      <c r="B15" s="333" t="s">
        <v>487</v>
      </c>
      <c r="C15" s="355">
        <f>ROUND(B24/1500,0)</f>
        <v>2</v>
      </c>
      <c r="D15" s="280" t="s">
        <v>480</v>
      </c>
      <c r="E15" s="280">
        <v>30</v>
      </c>
      <c r="F15" s="280" t="s">
        <v>481</v>
      </c>
      <c r="G15" s="357">
        <f t="shared" ref="G15:G16" si="0">E15*C15</f>
        <v>60</v>
      </c>
    </row>
    <row r="16" spans="1:7" ht="17.45" customHeight="1">
      <c r="A16" t="s">
        <v>488</v>
      </c>
      <c r="B16" s="333" t="s">
        <v>489</v>
      </c>
      <c r="C16" s="355">
        <f>1/5*B24</f>
        <v>500</v>
      </c>
      <c r="D16" s="280" t="s">
        <v>476</v>
      </c>
      <c r="E16" s="280">
        <v>0.03</v>
      </c>
      <c r="F16" s="280" t="s">
        <v>477</v>
      </c>
      <c r="G16" s="357">
        <f t="shared" si="0"/>
        <v>15</v>
      </c>
    </row>
    <row r="17" spans="1:7" ht="13.9">
      <c r="A17" s="940" t="s">
        <v>490</v>
      </c>
      <c r="B17" s="940"/>
      <c r="C17" s="940"/>
      <c r="D17" s="940"/>
      <c r="E17" s="940"/>
      <c r="F17" s="940"/>
      <c r="G17" s="261">
        <f>G11+G10+G12+G15</f>
        <v>351</v>
      </c>
    </row>
    <row r="18" spans="1:7" ht="13.9">
      <c r="A18" s="940" t="s">
        <v>491</v>
      </c>
      <c r="B18" s="940"/>
      <c r="C18" s="940"/>
      <c r="D18" s="940"/>
      <c r="E18" s="940"/>
      <c r="F18" s="940"/>
      <c r="G18" s="261">
        <f>G13+G14+G16</f>
        <v>116.75</v>
      </c>
    </row>
    <row r="19" spans="1:7" ht="13.9">
      <c r="A19" s="940" t="s">
        <v>492</v>
      </c>
      <c r="B19" s="940"/>
      <c r="C19" s="940"/>
      <c r="D19" s="940"/>
      <c r="E19" s="940"/>
      <c r="F19" s="940"/>
      <c r="G19" s="261">
        <f t="shared" ref="G19" si="1">G17+G18</f>
        <v>467.75</v>
      </c>
    </row>
    <row r="20" spans="1:7" ht="13.9">
      <c r="A20" s="797"/>
      <c r="B20" s="797"/>
      <c r="C20" s="797"/>
      <c r="D20" s="797"/>
      <c r="E20" s="797"/>
      <c r="F20" s="797"/>
      <c r="G20" s="229"/>
    </row>
    <row r="21" spans="1:7">
      <c r="C21" s="805"/>
      <c r="F21" s="231"/>
    </row>
    <row r="22" spans="1:7">
      <c r="B22" s="146"/>
      <c r="C22" s="805"/>
      <c r="F22" s="231"/>
    </row>
    <row r="23" spans="1:7">
      <c r="A23" s="68" t="s">
        <v>493</v>
      </c>
      <c r="B23" s="354">
        <f>(50+50)*2</f>
        <v>200</v>
      </c>
      <c r="C23" s="805"/>
      <c r="F23" s="231"/>
    </row>
    <row r="24" spans="1:7">
      <c r="A24" s="68" t="s">
        <v>494</v>
      </c>
      <c r="B24" s="360">
        <f>Zones!G6</f>
        <v>2500</v>
      </c>
      <c r="F24" s="231"/>
    </row>
    <row r="25" spans="1:7">
      <c r="A25" s="68" t="s">
        <v>495</v>
      </c>
      <c r="B25" s="354">
        <v>1</v>
      </c>
      <c r="F25" s="231"/>
    </row>
    <row r="26" spans="1:7">
      <c r="A26" s="68" t="s">
        <v>91</v>
      </c>
      <c r="B26" s="222">
        <v>10</v>
      </c>
    </row>
    <row r="27" spans="1:7">
      <c r="B27" s="222"/>
    </row>
    <row r="28" spans="1:7">
      <c r="B28" s="222"/>
    </row>
    <row r="29" spans="1:7">
      <c r="B29" s="222"/>
    </row>
    <row r="31" spans="1:7" s="84" customFormat="1" ht="13.15" hidden="1" customHeight="1">
      <c r="A31" s="84" t="s">
        <v>80</v>
      </c>
      <c r="E31" s="85"/>
      <c r="F31" s="86"/>
      <c r="G31" s="87"/>
    </row>
    <row r="32" spans="1:7" hidden="1"/>
    <row r="33" spans="1:1" ht="15" hidden="1">
      <c r="A33" s="230"/>
    </row>
    <row r="34" spans="1:1" hidden="1">
      <c r="A34" s="69" t="s">
        <v>496</v>
      </c>
    </row>
    <row r="35" spans="1:1" hidden="1"/>
    <row r="36" spans="1:1" hidden="1"/>
    <row r="37" spans="1:1" hidden="1"/>
    <row r="38" spans="1:1" hidden="1"/>
    <row r="39" spans="1:1" hidden="1"/>
    <row r="40" spans="1:1" hidden="1"/>
    <row r="41" spans="1:1" hidden="1"/>
    <row r="42" spans="1:1" hidden="1"/>
    <row r="43" spans="1:1" hidden="1"/>
    <row r="44" spans="1:1" hidden="1"/>
    <row r="45" spans="1:1" hidden="1"/>
    <row r="46" spans="1:1" hidden="1"/>
    <row r="47" spans="1:1" hidden="1"/>
    <row r="48" spans="1:1" hidden="1"/>
    <row r="49" spans="1:1" hidden="1"/>
    <row r="50" spans="1:1" hidden="1"/>
    <row r="51" spans="1:1" hidden="1"/>
    <row r="52" spans="1:1" hidden="1"/>
    <row r="53" spans="1:1" hidden="1"/>
    <row r="54" spans="1:1" hidden="1"/>
    <row r="58" spans="1:1" hidden="1"/>
    <row r="59" spans="1:1" hidden="1">
      <c r="A59" s="69" t="s">
        <v>497</v>
      </c>
    </row>
    <row r="60" spans="1:1" hidden="1"/>
    <row r="61" spans="1:1" hidden="1"/>
    <row r="62" spans="1:1" hidden="1"/>
    <row r="63" spans="1:1" hidden="1"/>
    <row r="64" spans="1:1" hidden="1"/>
    <row r="65" hidden="1"/>
    <row r="66" hidden="1"/>
  </sheetData>
  <mergeCells count="6">
    <mergeCell ref="A17:F17"/>
    <mergeCell ref="A18:F18"/>
    <mergeCell ref="A19:F19"/>
    <mergeCell ref="A1:D1"/>
    <mergeCell ref="B9:C9"/>
    <mergeCell ref="A8:F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519C81-B0B9-4AE9-9154-3628732CA590}">
  <sheetPr codeName="Sheet9"/>
  <dimension ref="A1:I38"/>
  <sheetViews>
    <sheetView zoomScaleNormal="100" workbookViewId="0">
      <selection sqref="A1:F1"/>
    </sheetView>
  </sheetViews>
  <sheetFormatPr defaultColWidth="8.7109375" defaultRowHeight="13.15"/>
  <cols>
    <col min="1" max="1" width="36.42578125" style="68" customWidth="1"/>
    <col min="2" max="2" width="38.28515625" style="68" customWidth="1"/>
    <col min="3" max="3" width="35.7109375" style="68" customWidth="1"/>
    <col min="4" max="4" width="37.42578125" style="68" customWidth="1"/>
    <col min="5" max="5" width="30.7109375" style="68" customWidth="1"/>
    <col min="6" max="6" width="53.7109375" style="68" customWidth="1"/>
    <col min="7" max="7" width="35.28515625" style="68" customWidth="1"/>
    <col min="8" max="8" width="18.7109375" style="68" customWidth="1"/>
    <col min="9" max="9" width="14.28515625" style="68" customWidth="1"/>
    <col min="10" max="10" width="8.7109375" style="68"/>
    <col min="11" max="11" width="10.5703125" style="68" bestFit="1" customWidth="1"/>
    <col min="12" max="12" width="16.28515625" style="68" customWidth="1"/>
    <col min="13" max="13" width="10.7109375" style="68" bestFit="1" customWidth="1"/>
    <col min="14" max="14" width="10.5703125" style="68" bestFit="1" customWidth="1"/>
    <col min="15" max="16384" width="8.7109375" style="68"/>
  </cols>
  <sheetData>
    <row r="1" spans="1:8" ht="23.45" customHeight="1">
      <c r="A1" s="946" t="str">
        <f>"Equipment - "&amp;Prototype!A2</f>
        <v>Equipment - RestaurantFastFood</v>
      </c>
      <c r="B1" s="947"/>
      <c r="C1" s="947"/>
      <c r="D1" s="947"/>
      <c r="E1" s="947"/>
      <c r="F1" s="947"/>
    </row>
    <row r="2" spans="1:8" ht="29.45" customHeight="1">
      <c r="A2" s="255" t="s">
        <v>164</v>
      </c>
      <c r="B2" s="255" t="s">
        <v>498</v>
      </c>
      <c r="C2" s="426" t="s">
        <v>499</v>
      </c>
      <c r="D2" s="255" t="s">
        <v>500</v>
      </c>
      <c r="E2" s="255" t="s">
        <v>501</v>
      </c>
      <c r="F2" s="255" t="s">
        <v>243</v>
      </c>
      <c r="G2" s="70"/>
    </row>
    <row r="3" spans="1:8" ht="41.25" customHeight="1">
      <c r="A3" s="822" t="str">
        <f>Zones!A3</f>
        <v>Dining Area (Cafeteria/Fast Food)</v>
      </c>
      <c r="B3" s="425">
        <v>0.5</v>
      </c>
      <c r="C3" s="423"/>
      <c r="D3" s="70">
        <v>0.25</v>
      </c>
      <c r="E3" s="280"/>
      <c r="F3" s="424" t="s">
        <v>502</v>
      </c>
      <c r="G3" s="71"/>
    </row>
    <row r="4" spans="1:8" ht="81" customHeight="1">
      <c r="A4" s="822" t="str">
        <f>Zones!A4</f>
        <v>Kitchen/Food Preparation Area</v>
      </c>
      <c r="B4" s="280">
        <v>1.5</v>
      </c>
      <c r="C4" s="590">
        <v>590</v>
      </c>
      <c r="D4" s="280">
        <v>1.1200000000000001</v>
      </c>
      <c r="E4" s="280">
        <f>17.54*2500/1250</f>
        <v>35.08</v>
      </c>
      <c r="F4" s="569" t="s">
        <v>503</v>
      </c>
      <c r="G4" s="71"/>
      <c r="H4" s="116"/>
    </row>
    <row r="5" spans="1:8" ht="30.75" customHeight="1">
      <c r="A5" s="822" t="str">
        <f>Zones!A5</f>
        <v>Attic</v>
      </c>
      <c r="B5" s="822"/>
      <c r="C5" s="822"/>
      <c r="D5" s="822"/>
      <c r="E5" s="822"/>
      <c r="F5" s="822"/>
      <c r="G5" s="71"/>
      <c r="H5" s="116"/>
    </row>
    <row r="6" spans="1:8" ht="18" customHeight="1">
      <c r="A6" s="388" t="s">
        <v>504</v>
      </c>
      <c r="B6" s="591"/>
      <c r="C6" s="388"/>
      <c r="D6" s="70"/>
      <c r="F6" s="70"/>
      <c r="G6" s="71"/>
      <c r="H6" s="81"/>
    </row>
    <row r="7" spans="1:8">
      <c r="A7" s="428" t="s">
        <v>505</v>
      </c>
      <c r="B7" s="161"/>
      <c r="C7" s="161"/>
    </row>
    <row r="8" spans="1:8">
      <c r="A8" s="68" t="s">
        <v>506</v>
      </c>
    </row>
    <row r="9" spans="1:8">
      <c r="A9" s="69"/>
    </row>
    <row r="10" spans="1:8">
      <c r="A10" s="69"/>
    </row>
    <row r="11" spans="1:8">
      <c r="A11" s="69"/>
    </row>
    <row r="12" spans="1:8">
      <c r="A12" s="69"/>
    </row>
    <row r="13" spans="1:8">
      <c r="A13" s="69"/>
    </row>
    <row r="14" spans="1:8" s="84" customFormat="1" hidden="1">
      <c r="A14" s="84" t="s">
        <v>80</v>
      </c>
      <c r="F14" s="85"/>
      <c r="G14" s="86"/>
      <c r="H14" s="87"/>
    </row>
    <row r="15" spans="1:8" s="69" customFormat="1" hidden="1">
      <c r="F15" s="325"/>
      <c r="G15" s="326"/>
      <c r="H15" s="327"/>
    </row>
    <row r="16" spans="1:8" s="69" customFormat="1" hidden="1">
      <c r="F16" s="325"/>
      <c r="G16" s="326"/>
      <c r="H16" s="327"/>
    </row>
    <row r="17" spans="1:9" s="69" customFormat="1" hidden="1">
      <c r="F17" s="325"/>
      <c r="G17" s="326"/>
      <c r="H17" s="327"/>
    </row>
    <row r="18" spans="1:9" s="69" customFormat="1" ht="13.9" hidden="1">
      <c r="A18" s="564" t="s">
        <v>507</v>
      </c>
      <c r="B18" s="560" t="s">
        <v>508</v>
      </c>
      <c r="C18" s="560" t="s">
        <v>509</v>
      </c>
      <c r="F18" s="325"/>
      <c r="G18" s="326"/>
      <c r="H18" s="327"/>
    </row>
    <row r="19" spans="1:9" s="69" customFormat="1" ht="24.6" hidden="1" customHeight="1">
      <c r="A19" s="557" t="s">
        <v>510</v>
      </c>
      <c r="B19" s="441">
        <v>0.8</v>
      </c>
      <c r="C19" s="441">
        <v>2.7</v>
      </c>
      <c r="F19" s="325"/>
      <c r="G19" s="326"/>
      <c r="H19" s="327"/>
    </row>
    <row r="20" spans="1:9" s="69" customFormat="1" hidden="1">
      <c r="A20" s="68"/>
      <c r="F20" s="325"/>
      <c r="G20" s="326"/>
      <c r="H20" s="327"/>
    </row>
    <row r="21" spans="1:9" s="69" customFormat="1" hidden="1">
      <c r="A21" s="68"/>
      <c r="F21" s="325"/>
      <c r="G21" s="326"/>
      <c r="H21" s="327"/>
    </row>
    <row r="22" spans="1:9" s="69" customFormat="1" hidden="1">
      <c r="G22" s="325"/>
      <c r="H22" s="326"/>
      <c r="I22" s="327"/>
    </row>
    <row r="23" spans="1:9" ht="12.6" hidden="1" customHeight="1">
      <c r="A23" s="450"/>
    </row>
    <row r="24" spans="1:9" ht="16.899999999999999" hidden="1" customHeight="1">
      <c r="A24" s="949" t="s">
        <v>511</v>
      </c>
      <c r="B24" s="950"/>
      <c r="C24" s="561" t="s">
        <v>84</v>
      </c>
      <c r="D24" s="562" t="s">
        <v>85</v>
      </c>
      <c r="E24" s="563" t="s">
        <v>86</v>
      </c>
    </row>
    <row r="25" spans="1:9" hidden="1">
      <c r="A25" s="951" t="s">
        <v>512</v>
      </c>
      <c r="B25" s="954" t="s">
        <v>513</v>
      </c>
      <c r="C25" s="453" t="s">
        <v>514</v>
      </c>
      <c r="D25" s="454" t="s">
        <v>515</v>
      </c>
      <c r="E25" s="817" t="s">
        <v>516</v>
      </c>
    </row>
    <row r="26" spans="1:9" ht="39.6" hidden="1">
      <c r="A26" s="952"/>
      <c r="B26" s="955"/>
      <c r="C26" s="455" t="s">
        <v>517</v>
      </c>
      <c r="D26" s="554" t="s">
        <v>518</v>
      </c>
      <c r="E26" s="555" t="s">
        <v>519</v>
      </c>
      <c r="F26" s="568"/>
    </row>
    <row r="27" spans="1:9" hidden="1">
      <c r="A27" s="952"/>
      <c r="B27" s="956"/>
      <c r="C27" s="456"/>
      <c r="D27" s="457"/>
      <c r="E27" s="462" t="s">
        <v>520</v>
      </c>
    </row>
    <row r="28" spans="1:9" hidden="1">
      <c r="A28" s="952"/>
      <c r="B28" s="552" t="s">
        <v>521</v>
      </c>
      <c r="C28" s="553">
        <f>(716*8+763*10)/3.413/1250/2.5</f>
        <v>1.2524348080867274</v>
      </c>
      <c r="D28" s="816"/>
      <c r="E28" s="816"/>
    </row>
    <row r="29" spans="1:9" ht="30.6" hidden="1" customHeight="1">
      <c r="A29" s="952"/>
      <c r="B29" s="550" t="s">
        <v>522</v>
      </c>
      <c r="C29" s="451" t="s">
        <v>523</v>
      </c>
      <c r="D29" s="957" t="s">
        <v>121</v>
      </c>
      <c r="E29" s="959" t="s">
        <v>524</v>
      </c>
    </row>
    <row r="30" spans="1:9" ht="13.9" hidden="1" customHeight="1">
      <c r="A30" s="952"/>
      <c r="B30" s="551"/>
      <c r="C30" s="452" t="s">
        <v>525</v>
      </c>
      <c r="D30" s="958"/>
      <c r="E30" s="960"/>
    </row>
    <row r="31" spans="1:9" ht="24.6" hidden="1" customHeight="1">
      <c r="A31" s="952"/>
      <c r="B31" s="551"/>
      <c r="C31" s="452" t="s">
        <v>526</v>
      </c>
      <c r="D31" s="958"/>
      <c r="E31" s="960"/>
    </row>
    <row r="32" spans="1:9" ht="14.45" hidden="1" customHeight="1">
      <c r="A32" s="948" t="s">
        <v>527</v>
      </c>
      <c r="B32" s="557" t="s">
        <v>528</v>
      </c>
      <c r="C32" s="558">
        <f>(220.85+8.75+9.88)*277.8</f>
        <v>66527.543999999994</v>
      </c>
      <c r="D32" s="953">
        <f>(43149.39+46116.25)*0.293071</f>
        <v>26161.170380440002</v>
      </c>
      <c r="E32" s="953">
        <v>18425.04</v>
      </c>
      <c r="F32" s="411"/>
    </row>
    <row r="33" spans="1:5" hidden="1">
      <c r="A33" s="948"/>
      <c r="B33" s="202" t="s">
        <v>529</v>
      </c>
      <c r="C33" s="559">
        <f>(7.94+12.08+18.94)*277.8</f>
        <v>10823.088000000002</v>
      </c>
      <c r="D33" s="953"/>
      <c r="E33" s="953"/>
    </row>
    <row r="34" spans="1:5" hidden="1">
      <c r="A34" s="948"/>
      <c r="B34" s="202"/>
      <c r="C34" s="559" t="s">
        <v>530</v>
      </c>
      <c r="D34" s="815"/>
      <c r="E34" s="815"/>
    </row>
    <row r="35" spans="1:5" hidden="1">
      <c r="A35" s="948"/>
      <c r="B35" s="461" t="s">
        <v>531</v>
      </c>
      <c r="C35" s="458" t="s">
        <v>532</v>
      </c>
      <c r="D35" s="459" t="s">
        <v>533</v>
      </c>
      <c r="E35" s="460" t="s">
        <v>532</v>
      </c>
    </row>
    <row r="36" spans="1:5" hidden="1">
      <c r="B36" s="68" t="s">
        <v>534</v>
      </c>
      <c r="C36" s="68">
        <v>11</v>
      </c>
    </row>
    <row r="37" spans="1:5" hidden="1">
      <c r="C37" s="556"/>
    </row>
    <row r="38" spans="1:5" hidden="1">
      <c r="A38" s="944" t="s">
        <v>109</v>
      </c>
      <c r="B38" s="945"/>
      <c r="C38" s="574" t="s">
        <v>535</v>
      </c>
      <c r="D38" s="575" t="s">
        <v>536</v>
      </c>
      <c r="E38" s="575" t="s">
        <v>537</v>
      </c>
    </row>
  </sheetData>
  <mergeCells count="10">
    <mergeCell ref="A38:B38"/>
    <mergeCell ref="A1:F1"/>
    <mergeCell ref="A32:A35"/>
    <mergeCell ref="A24:B24"/>
    <mergeCell ref="A25:A31"/>
    <mergeCell ref="D32:D33"/>
    <mergeCell ref="E32:E33"/>
    <mergeCell ref="B25:B27"/>
    <mergeCell ref="D29:D31"/>
    <mergeCell ref="E29:E31"/>
  </mergeCells>
  <phoneticPr fontId="8" type="noConversion"/>
  <pageMargins left="0.7" right="0.7" top="0.75" bottom="0.75" header="0.3" footer="0.3"/>
  <legacy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3B237-3052-4CA4-8386-360A60E66E7C}">
  <sheetPr codeName="Sheet19"/>
  <dimension ref="A1:AZ256"/>
  <sheetViews>
    <sheetView topLeftCell="E1" zoomScale="85" zoomScaleNormal="85" workbookViewId="0">
      <selection activeCell="W23" sqref="W23"/>
    </sheetView>
  </sheetViews>
  <sheetFormatPr defaultColWidth="8.7109375" defaultRowHeight="14.45"/>
  <cols>
    <col min="1" max="1" width="18.7109375" customWidth="1"/>
    <col min="2" max="2" width="23.28515625" customWidth="1"/>
    <col min="3" max="3" width="16.5703125" customWidth="1"/>
    <col min="4" max="4" width="18.7109375" customWidth="1"/>
    <col min="5" max="5" width="17.28515625" customWidth="1"/>
    <col min="6" max="6" width="15.28515625" customWidth="1"/>
    <col min="7" max="7" width="12.28515625" customWidth="1"/>
    <col min="8" max="8" width="12.7109375" customWidth="1"/>
    <col min="9" max="9" width="11.7109375" customWidth="1"/>
    <col min="11" max="11" width="14.5703125" customWidth="1"/>
    <col min="13" max="13" width="12.28515625" customWidth="1"/>
    <col min="14" max="14" width="11.28515625" customWidth="1"/>
    <col min="15" max="15" width="13.28515625" customWidth="1"/>
    <col min="16" max="16" width="10" customWidth="1"/>
    <col min="17" max="17" width="12.28515625" customWidth="1"/>
    <col min="18" max="18" width="10.28515625" customWidth="1"/>
    <col min="19" max="20" width="10.7109375" customWidth="1"/>
    <col min="21" max="21" width="11.7109375" customWidth="1"/>
    <col min="24" max="24" width="12.7109375" customWidth="1"/>
    <col min="25" max="25" width="14.42578125" customWidth="1"/>
  </cols>
  <sheetData>
    <row r="1" spans="1:6" ht="20.65" customHeight="1">
      <c r="A1" s="966" t="s">
        <v>538</v>
      </c>
      <c r="B1" s="967"/>
      <c r="C1" s="967"/>
      <c r="D1" s="967"/>
      <c r="E1" s="967"/>
      <c r="F1" s="967"/>
    </row>
    <row r="2" spans="1:6">
      <c r="A2" s="57" t="s">
        <v>539</v>
      </c>
      <c r="B2" s="57" t="s">
        <v>540</v>
      </c>
      <c r="C2" s="968" t="s">
        <v>541</v>
      </c>
      <c r="D2" s="968"/>
      <c r="E2" s="62" t="s">
        <v>542</v>
      </c>
      <c r="F2" s="63" t="s">
        <v>543</v>
      </c>
    </row>
    <row r="3" spans="1:6">
      <c r="A3" s="51" t="s">
        <v>544</v>
      </c>
      <c r="B3" s="51">
        <v>6</v>
      </c>
      <c r="C3" s="51"/>
      <c r="D3" s="51">
        <v>0</v>
      </c>
      <c r="E3" s="51"/>
      <c r="F3" s="10"/>
    </row>
    <row r="4" spans="1:6">
      <c r="A4" s="51" t="s">
        <v>545</v>
      </c>
      <c r="B4" s="51">
        <v>1</v>
      </c>
      <c r="C4" s="51" t="s">
        <v>546</v>
      </c>
      <c r="D4" s="51">
        <v>0.2</v>
      </c>
      <c r="E4" s="51"/>
      <c r="F4" s="10"/>
    </row>
    <row r="5" spans="1:6">
      <c r="A5" s="51" t="s">
        <v>547</v>
      </c>
      <c r="B5" s="51">
        <v>1</v>
      </c>
      <c r="C5" s="51" t="s">
        <v>548</v>
      </c>
      <c r="D5" s="51">
        <v>0.7</v>
      </c>
      <c r="E5" s="51"/>
      <c r="F5" s="10"/>
    </row>
    <row r="6" spans="1:6">
      <c r="A6" s="58" t="s">
        <v>549</v>
      </c>
      <c r="B6" s="51">
        <v>9</v>
      </c>
      <c r="C6" s="51" t="s">
        <v>550</v>
      </c>
      <c r="D6" s="51">
        <v>1</v>
      </c>
      <c r="E6" s="51"/>
      <c r="F6" s="10"/>
    </row>
    <row r="7" spans="1:6">
      <c r="A7" s="51" t="s">
        <v>551</v>
      </c>
      <c r="B7" s="51">
        <v>1</v>
      </c>
      <c r="C7" s="51" t="s">
        <v>548</v>
      </c>
      <c r="D7" s="51">
        <v>0.7</v>
      </c>
      <c r="E7" s="51"/>
      <c r="F7" s="10"/>
    </row>
    <row r="8" spans="1:6">
      <c r="A8" s="51" t="s">
        <v>552</v>
      </c>
      <c r="B8" s="51">
        <v>1</v>
      </c>
      <c r="C8" s="51" t="s">
        <v>553</v>
      </c>
      <c r="D8" s="51">
        <v>0.5</v>
      </c>
      <c r="E8" s="51"/>
      <c r="F8" s="10"/>
    </row>
    <row r="9" spans="1:6">
      <c r="A9" s="51" t="s">
        <v>554</v>
      </c>
      <c r="B9" s="51">
        <v>1</v>
      </c>
      <c r="C9" s="51" t="s">
        <v>546</v>
      </c>
      <c r="D9" s="51">
        <v>0.3</v>
      </c>
      <c r="E9" s="51"/>
      <c r="F9" s="10"/>
    </row>
    <row r="10" spans="1:6">
      <c r="A10" s="51" t="s">
        <v>555</v>
      </c>
      <c r="B10" s="51">
        <v>2</v>
      </c>
      <c r="C10" s="51" t="s">
        <v>546</v>
      </c>
      <c r="D10" s="51">
        <v>0.2</v>
      </c>
      <c r="E10" s="51"/>
      <c r="F10" s="10"/>
    </row>
    <row r="11" spans="1:6">
      <c r="A11" s="51" t="s">
        <v>556</v>
      </c>
      <c r="B11" s="51">
        <v>2</v>
      </c>
      <c r="C11" s="51"/>
      <c r="D11" s="51">
        <v>0</v>
      </c>
      <c r="E11" s="51"/>
      <c r="F11" s="59"/>
    </row>
    <row r="12" spans="1:6">
      <c r="A12" s="10"/>
      <c r="B12" s="10"/>
      <c r="C12" s="10"/>
      <c r="D12" s="5">
        <f>SUMPRODUCT(D4:D10,B4:B10)</f>
        <v>11.8</v>
      </c>
      <c r="E12" s="64">
        <f>(E35-D12*249)/(52*2+11)</f>
        <v>3.0267019900374774</v>
      </c>
      <c r="F12" s="65">
        <v>0</v>
      </c>
    </row>
    <row r="13" spans="1:6">
      <c r="A13" s="10"/>
      <c r="B13" s="10"/>
      <c r="C13" s="10"/>
      <c r="D13" s="10"/>
      <c r="E13" s="10"/>
      <c r="F13" s="59"/>
    </row>
    <row r="14" spans="1:6">
      <c r="A14" s="10"/>
      <c r="B14" s="10"/>
      <c r="C14" s="10"/>
      <c r="D14" s="10"/>
      <c r="E14" s="10"/>
      <c r="F14" s="59"/>
    </row>
    <row r="15" spans="1:6">
      <c r="A15" s="10"/>
      <c r="B15" s="10"/>
      <c r="C15" s="10"/>
      <c r="D15" s="10"/>
      <c r="E15" s="10"/>
      <c r="F15" s="59"/>
    </row>
    <row r="16" spans="1:6">
      <c r="A16" s="10"/>
      <c r="B16" s="10"/>
      <c r="C16" s="10"/>
      <c r="D16" s="10"/>
      <c r="E16" s="10"/>
      <c r="F16" s="59"/>
    </row>
    <row r="17" spans="1:7">
      <c r="A17" s="10"/>
      <c r="B17" s="10"/>
      <c r="C17" s="10"/>
      <c r="D17" s="10"/>
      <c r="E17" s="10"/>
      <c r="F17" s="59"/>
    </row>
    <row r="19" spans="1:7" ht="18">
      <c r="D19" s="60"/>
      <c r="E19" s="61"/>
    </row>
    <row r="20" spans="1:7" ht="18">
      <c r="D20" s="60"/>
      <c r="E20" s="61"/>
    </row>
    <row r="21" spans="1:7" ht="18">
      <c r="D21" s="60"/>
      <c r="E21" s="61"/>
    </row>
    <row r="22" spans="1:7" ht="18">
      <c r="D22" s="60"/>
      <c r="E22" s="61"/>
    </row>
    <row r="23" spans="1:7" ht="18">
      <c r="D23" s="60"/>
      <c r="E23" s="61"/>
    </row>
    <row r="24" spans="1:7" ht="18">
      <c r="D24" s="60"/>
      <c r="E24" s="61"/>
    </row>
    <row r="25" spans="1:7" ht="18">
      <c r="D25" s="60"/>
      <c r="E25" s="61"/>
    </row>
    <row r="26" spans="1:7" ht="18">
      <c r="D26" s="60"/>
      <c r="E26" s="61"/>
    </row>
    <row r="27" spans="1:7" ht="18">
      <c r="D27" s="60"/>
      <c r="E27" s="61"/>
    </row>
    <row r="28" spans="1:7" ht="18">
      <c r="D28" s="60"/>
      <c r="E28" s="61"/>
    </row>
    <row r="29" spans="1:7" ht="18">
      <c r="D29" s="60"/>
      <c r="E29" s="61"/>
    </row>
    <row r="30" spans="1:7" s="52" customFormat="1" ht="18">
      <c r="A30" s="52" t="s">
        <v>80</v>
      </c>
      <c r="E30" s="54"/>
      <c r="F30" s="55"/>
      <c r="G30" s="56"/>
    </row>
    <row r="31" spans="1:7" ht="18">
      <c r="E31" s="60"/>
      <c r="F31" s="61"/>
    </row>
    <row r="32" spans="1:7" ht="18">
      <c r="E32" s="60"/>
      <c r="F32" s="61"/>
    </row>
    <row r="33" spans="1:24" ht="27" customHeight="1">
      <c r="A33" s="969" t="s">
        <v>557</v>
      </c>
      <c r="B33" s="969"/>
      <c r="C33" s="969"/>
      <c r="D33" s="969"/>
      <c r="E33" s="969"/>
      <c r="F33" s="969"/>
      <c r="G33" s="969"/>
      <c r="H33" s="969"/>
      <c r="I33" s="969"/>
      <c r="J33" s="969"/>
      <c r="K33" s="969"/>
      <c r="L33" s="969"/>
      <c r="M33" s="969"/>
      <c r="N33" s="45"/>
      <c r="O33" s="45"/>
      <c r="P33" s="45"/>
      <c r="Q33" s="45"/>
      <c r="R33" s="45"/>
      <c r="S33" s="45"/>
      <c r="T33" s="45"/>
      <c r="U33" s="45"/>
      <c r="V33" s="45"/>
      <c r="W33" s="45"/>
    </row>
    <row r="34" spans="1:24" ht="18.600000000000001" customHeight="1">
      <c r="A34" s="46"/>
      <c r="B34" s="46"/>
      <c r="C34" s="46"/>
      <c r="D34" s="46"/>
      <c r="E34" s="46"/>
      <c r="F34" s="46"/>
      <c r="G34" s="46"/>
      <c r="H34" s="46"/>
      <c r="I34" s="46"/>
      <c r="J34" s="46"/>
      <c r="K34" s="46"/>
      <c r="L34" s="46"/>
      <c r="M34" s="46"/>
      <c r="N34" s="2"/>
      <c r="O34" s="2"/>
      <c r="P34" s="2"/>
      <c r="Q34" s="2"/>
      <c r="R34" s="2"/>
      <c r="S34" s="2"/>
      <c r="T34" s="2"/>
      <c r="U34" s="2"/>
      <c r="V34" s="2"/>
      <c r="W34" s="2"/>
    </row>
    <row r="35" spans="1:24" ht="18">
      <c r="A35" s="961" t="s">
        <v>558</v>
      </c>
      <c r="B35" s="961"/>
      <c r="C35" s="961"/>
      <c r="D35" s="9" t="s">
        <v>559</v>
      </c>
      <c r="E35" s="17">
        <v>3286.2707288543102</v>
      </c>
      <c r="F35" s="13"/>
      <c r="G35" t="s">
        <v>560</v>
      </c>
      <c r="H35">
        <f>52*5-11</f>
        <v>249</v>
      </c>
      <c r="I35" s="13"/>
      <c r="J35" s="13"/>
      <c r="K35" s="13"/>
      <c r="L35" s="13"/>
      <c r="M35" s="13"/>
    </row>
    <row r="36" spans="1:24" ht="18">
      <c r="A36" s="961" t="s">
        <v>561</v>
      </c>
      <c r="B36" s="961"/>
      <c r="C36" s="961"/>
      <c r="D36" s="9" t="s">
        <v>559</v>
      </c>
      <c r="E36" s="18">
        <v>9.0034814489159292</v>
      </c>
      <c r="F36" s="13"/>
      <c r="G36" s="13"/>
      <c r="H36" s="13"/>
      <c r="I36" s="13"/>
      <c r="J36" s="13"/>
      <c r="K36" s="13"/>
      <c r="L36" s="13"/>
      <c r="M36" s="13"/>
    </row>
    <row r="37" spans="1:24" ht="30" customHeight="1">
      <c r="A37" s="970" t="s">
        <v>562</v>
      </c>
      <c r="B37" s="970"/>
      <c r="C37" s="970"/>
      <c r="D37" s="49" t="s">
        <v>559</v>
      </c>
      <c r="E37" s="48">
        <f>E35/H35</f>
        <v>13.197874413069519</v>
      </c>
      <c r="F37" s="50"/>
      <c r="G37" s="50"/>
      <c r="H37" s="13"/>
      <c r="I37" s="13"/>
      <c r="J37" s="13"/>
      <c r="K37" s="13"/>
      <c r="L37" s="13"/>
      <c r="M37" s="13"/>
    </row>
    <row r="38" spans="1:24" ht="18">
      <c r="A38" s="7"/>
      <c r="B38" s="7"/>
      <c r="C38" s="7"/>
      <c r="D38" s="8"/>
      <c r="E38" s="47"/>
      <c r="F38" s="13"/>
      <c r="G38" s="13"/>
      <c r="H38" s="13"/>
      <c r="I38" s="13"/>
      <c r="J38" s="13"/>
      <c r="K38" s="13"/>
      <c r="L38" s="13"/>
      <c r="M38" s="13"/>
    </row>
    <row r="40" spans="1:24" ht="15.6">
      <c r="A40" s="28" t="s">
        <v>563</v>
      </c>
      <c r="B40" s="19"/>
      <c r="C40" s="19"/>
      <c r="D40" s="19"/>
      <c r="E40" s="19"/>
      <c r="F40" s="19"/>
      <c r="G40" s="19"/>
      <c r="H40" s="19"/>
      <c r="I40" s="19"/>
      <c r="J40" s="19"/>
      <c r="K40" s="19"/>
      <c r="L40" s="19"/>
    </row>
    <row r="41" spans="1:24" ht="27.6">
      <c r="A41" s="33" t="s">
        <v>564</v>
      </c>
      <c r="B41" s="33" t="s">
        <v>565</v>
      </c>
      <c r="C41" s="34" t="s">
        <v>55</v>
      </c>
      <c r="D41" s="35" t="s">
        <v>566</v>
      </c>
      <c r="E41" s="35" t="s">
        <v>567</v>
      </c>
      <c r="F41" s="35" t="s">
        <v>568</v>
      </c>
      <c r="G41" s="35" t="s">
        <v>569</v>
      </c>
      <c r="H41" s="35" t="s">
        <v>570</v>
      </c>
      <c r="I41" s="35" t="s">
        <v>571</v>
      </c>
      <c r="J41" s="35" t="s">
        <v>572</v>
      </c>
      <c r="K41" s="35" t="s">
        <v>573</v>
      </c>
      <c r="L41" s="35" t="s">
        <v>90</v>
      </c>
      <c r="M41" s="20" t="s">
        <v>574</v>
      </c>
    </row>
    <row r="42" spans="1:24">
      <c r="A42" s="29" t="s">
        <v>575</v>
      </c>
      <c r="B42" s="30" t="s">
        <v>576</v>
      </c>
      <c r="C42" s="31" t="s">
        <v>559</v>
      </c>
      <c r="D42" s="32">
        <v>9.2199272562384325E-3</v>
      </c>
      <c r="E42" s="37">
        <v>0.3704176112589761</v>
      </c>
      <c r="F42" s="37">
        <v>0.52762779289229078</v>
      </c>
      <c r="G42" s="32">
        <v>5.0098236618718602E-2</v>
      </c>
      <c r="H42" s="32">
        <v>1.1767081866806783E-2</v>
      </c>
      <c r="I42" s="32">
        <v>5.6645949132663256E-3</v>
      </c>
      <c r="J42" s="32">
        <v>6.7988415461615378E-3</v>
      </c>
      <c r="K42" s="32">
        <v>1.8405913647544257E-2</v>
      </c>
      <c r="L42" s="32">
        <v>1.0000000000000007</v>
      </c>
      <c r="M42" s="21"/>
    </row>
    <row r="43" spans="1:24">
      <c r="A43" s="26"/>
      <c r="B43" s="26"/>
      <c r="C43" s="26"/>
      <c r="D43" s="27"/>
      <c r="E43" s="27"/>
      <c r="F43" s="27"/>
      <c r="G43" s="27"/>
      <c r="H43" s="27"/>
      <c r="I43" s="27"/>
      <c r="J43" s="27"/>
      <c r="K43" s="27"/>
      <c r="L43" s="27"/>
    </row>
    <row r="44" spans="1:24">
      <c r="A44" s="28" t="s">
        <v>577</v>
      </c>
    </row>
    <row r="45" spans="1:24" ht="20.45">
      <c r="A45" s="40" t="s">
        <v>564</v>
      </c>
      <c r="B45" s="40" t="s">
        <v>565</v>
      </c>
      <c r="C45" s="41" t="s">
        <v>55</v>
      </c>
      <c r="D45" s="42" t="s">
        <v>578</v>
      </c>
      <c r="E45" s="42" t="s">
        <v>579</v>
      </c>
      <c r="F45" s="42" t="s">
        <v>580</v>
      </c>
      <c r="G45" s="42" t="s">
        <v>581</v>
      </c>
      <c r="H45" s="42" t="s">
        <v>582</v>
      </c>
      <c r="I45" s="42" t="s">
        <v>583</v>
      </c>
      <c r="J45" s="42" t="s">
        <v>584</v>
      </c>
      <c r="K45" s="42" t="s">
        <v>585</v>
      </c>
      <c r="L45" s="42" t="s">
        <v>586</v>
      </c>
      <c r="M45" s="42" t="s">
        <v>587</v>
      </c>
      <c r="N45" s="42" t="s">
        <v>588</v>
      </c>
      <c r="O45" s="42" t="s">
        <v>589</v>
      </c>
      <c r="P45" s="42" t="s">
        <v>590</v>
      </c>
      <c r="Q45" s="42" t="s">
        <v>591</v>
      </c>
      <c r="R45" s="42" t="s">
        <v>592</v>
      </c>
      <c r="S45" s="42" t="s">
        <v>593</v>
      </c>
      <c r="T45" s="42" t="s">
        <v>594</v>
      </c>
      <c r="U45" s="42" t="s">
        <v>595</v>
      </c>
      <c r="V45" s="42" t="s">
        <v>596</v>
      </c>
      <c r="W45" s="43" t="s">
        <v>90</v>
      </c>
      <c r="X45" s="20" t="s">
        <v>597</v>
      </c>
    </row>
    <row r="46" spans="1:24">
      <c r="A46" s="14" t="s">
        <v>575</v>
      </c>
      <c r="B46" s="14" t="s">
        <v>576</v>
      </c>
      <c r="C46" s="14" t="s">
        <v>559</v>
      </c>
      <c r="D46" s="36">
        <v>6.2650871625672202E-4</v>
      </c>
      <c r="E46" s="36">
        <v>3.0686645429828228E-3</v>
      </c>
      <c r="F46" s="36">
        <v>1.5742559501458413E-2</v>
      </c>
      <c r="G46" s="37">
        <v>7.1774338935779822E-2</v>
      </c>
      <c r="H46" s="38">
        <v>0.5363752827612488</v>
      </c>
      <c r="I46" s="39">
        <v>0.19274235306630758</v>
      </c>
      <c r="J46" s="37">
        <v>8.7378482422057049E-2</v>
      </c>
      <c r="K46" s="36">
        <v>2.4838127253031455E-2</v>
      </c>
      <c r="L46" s="36">
        <v>1.9926606377181764E-2</v>
      </c>
      <c r="M46" s="36">
        <v>6.3344986240465653E-3</v>
      </c>
      <c r="N46" s="36">
        <v>5.8534528117841636E-3</v>
      </c>
      <c r="O46" s="36">
        <v>5.3988043496900791E-3</v>
      </c>
      <c r="P46" s="36">
        <v>2.1390822506302141E-3</v>
      </c>
      <c r="Q46" s="36">
        <v>2.5964831938382503E-3</v>
      </c>
      <c r="R46" s="36">
        <v>5.0745005735573491E-5</v>
      </c>
      <c r="S46" s="36">
        <v>0</v>
      </c>
      <c r="T46" s="36">
        <v>3.7350006082068505E-4</v>
      </c>
      <c r="U46" s="36">
        <v>3.45688594189628E-3</v>
      </c>
      <c r="V46" s="36">
        <v>2.1323624185253184E-2</v>
      </c>
      <c r="W46" s="36">
        <v>0.99999999999999944</v>
      </c>
    </row>
    <row r="50" spans="1:23" ht="25.15" customHeight="1">
      <c r="A50" s="964" t="s">
        <v>598</v>
      </c>
      <c r="B50" s="964"/>
      <c r="C50" s="964"/>
      <c r="D50" s="964"/>
      <c r="E50" s="964"/>
      <c r="F50" s="964"/>
      <c r="G50" s="964"/>
      <c r="H50" s="964"/>
      <c r="I50" s="964"/>
      <c r="J50" s="964"/>
      <c r="K50" s="964"/>
      <c r="L50" s="964"/>
      <c r="M50" s="964"/>
      <c r="N50" s="44"/>
      <c r="O50" s="44"/>
      <c r="P50" s="44"/>
      <c r="Q50" s="44"/>
      <c r="R50" s="44"/>
      <c r="S50" s="44"/>
      <c r="T50" s="44"/>
      <c r="U50" s="44"/>
      <c r="V50" s="44"/>
      <c r="W50" s="44"/>
    </row>
    <row r="51" spans="1:23" ht="18" customHeight="1">
      <c r="A51" s="53"/>
      <c r="B51" s="53"/>
      <c r="C51" s="53"/>
      <c r="D51" s="53"/>
      <c r="E51" s="53"/>
      <c r="F51" s="53"/>
      <c r="G51" s="53"/>
      <c r="H51" s="53"/>
      <c r="I51" s="53"/>
      <c r="J51" s="53"/>
      <c r="K51" s="53"/>
      <c r="L51" s="53"/>
      <c r="M51" s="53"/>
    </row>
    <row r="52" spans="1:23" ht="18" customHeight="1">
      <c r="A52" s="53"/>
      <c r="B52" s="53"/>
      <c r="C52" s="53"/>
      <c r="D52" s="53"/>
      <c r="E52" s="53"/>
      <c r="F52" s="53"/>
      <c r="G52" s="53"/>
      <c r="H52" s="53"/>
      <c r="I52" s="53"/>
      <c r="J52" s="53"/>
      <c r="K52" s="53"/>
      <c r="L52" s="53"/>
      <c r="M52" s="53"/>
    </row>
    <row r="53" spans="1:23" ht="18" customHeight="1">
      <c r="A53" s="53"/>
      <c r="B53" s="53"/>
      <c r="C53" s="53"/>
      <c r="D53" s="53"/>
      <c r="E53" s="53"/>
      <c r="F53" s="53"/>
      <c r="G53" s="53"/>
      <c r="H53" s="53"/>
      <c r="I53" s="53"/>
      <c r="J53" s="53"/>
      <c r="K53" s="53"/>
      <c r="L53" s="53"/>
      <c r="M53" s="53"/>
    </row>
    <row r="54" spans="1:23" ht="18" customHeight="1">
      <c r="A54" s="53"/>
      <c r="B54" s="53"/>
      <c r="C54" s="53"/>
      <c r="D54" s="53"/>
      <c r="E54" s="53"/>
      <c r="F54" s="53"/>
      <c r="G54" s="53"/>
      <c r="H54" s="53"/>
      <c r="I54" s="53"/>
      <c r="J54" s="53"/>
      <c r="K54" s="53"/>
      <c r="L54" s="53"/>
      <c r="M54" s="53"/>
    </row>
    <row r="55" spans="1:23" ht="18" customHeight="1">
      <c r="A55" s="53"/>
      <c r="B55" s="53"/>
      <c r="C55" s="53"/>
      <c r="D55" s="53"/>
      <c r="E55" s="53"/>
      <c r="F55" s="53"/>
      <c r="G55" s="53"/>
      <c r="H55" s="53"/>
      <c r="I55" s="53"/>
      <c r="J55" s="53"/>
      <c r="K55" s="53"/>
      <c r="L55" s="53"/>
      <c r="M55" s="53"/>
    </row>
    <row r="56" spans="1:23" ht="18" customHeight="1">
      <c r="A56" s="53"/>
      <c r="B56" s="53"/>
      <c r="C56" s="53"/>
      <c r="D56" s="53"/>
      <c r="E56" s="53"/>
      <c r="F56" s="53"/>
      <c r="G56" s="53"/>
      <c r="H56" s="53"/>
      <c r="I56" s="53"/>
      <c r="J56" s="53"/>
      <c r="K56" s="53"/>
      <c r="L56" s="53"/>
      <c r="M56" s="53"/>
    </row>
    <row r="57" spans="1:23" ht="18" customHeight="1">
      <c r="A57" s="53"/>
      <c r="B57" s="53"/>
      <c r="C57" s="53"/>
      <c r="D57" s="53"/>
      <c r="E57" s="53"/>
      <c r="F57" s="53"/>
      <c r="G57" s="53"/>
      <c r="H57" s="53"/>
      <c r="I57" s="53"/>
      <c r="J57" s="53"/>
      <c r="K57" s="53"/>
      <c r="L57" s="53"/>
      <c r="M57" s="53"/>
    </row>
    <row r="58" spans="1:23" ht="36" customHeight="1">
      <c r="A58" s="53"/>
      <c r="B58" s="53"/>
      <c r="C58" s="53"/>
      <c r="D58" s="53"/>
      <c r="E58" s="53"/>
      <c r="F58" s="53"/>
      <c r="G58" s="53"/>
      <c r="H58" s="53"/>
      <c r="I58" s="53"/>
      <c r="J58" s="53"/>
      <c r="K58" s="53"/>
      <c r="L58" s="53"/>
      <c r="M58" s="53"/>
    </row>
    <row r="59" spans="1:23" ht="18" customHeight="1">
      <c r="A59" s="53"/>
      <c r="B59" s="53"/>
      <c r="C59" s="53"/>
      <c r="D59" s="53"/>
      <c r="E59" s="53"/>
      <c r="F59" s="53"/>
      <c r="G59" s="53"/>
      <c r="H59" s="53"/>
      <c r="I59" s="53"/>
      <c r="J59" s="53"/>
      <c r="K59" s="53"/>
      <c r="L59" s="53"/>
      <c r="M59" s="53"/>
    </row>
    <row r="60" spans="1:23" ht="18" customHeight="1">
      <c r="A60" s="53"/>
      <c r="B60" s="53"/>
      <c r="C60" s="53"/>
      <c r="D60" s="53"/>
      <c r="E60" s="53"/>
      <c r="F60" s="53"/>
      <c r="G60" s="53"/>
      <c r="H60" s="53"/>
      <c r="I60" s="53"/>
      <c r="J60" s="53"/>
      <c r="K60" s="53"/>
      <c r="L60" s="53"/>
      <c r="M60" s="53"/>
    </row>
    <row r="61" spans="1:23" ht="18" customHeight="1">
      <c r="A61" s="53"/>
      <c r="B61" s="53"/>
      <c r="C61" s="53"/>
      <c r="D61" s="53"/>
      <c r="E61" s="53"/>
      <c r="F61" s="53"/>
      <c r="G61" s="53"/>
      <c r="H61" s="53"/>
      <c r="I61" s="53"/>
      <c r="J61" s="53"/>
      <c r="K61" s="53"/>
      <c r="L61" s="53"/>
      <c r="M61" s="53"/>
    </row>
    <row r="62" spans="1:23" ht="18" customHeight="1">
      <c r="A62" s="53"/>
      <c r="B62" s="53"/>
      <c r="C62" s="53"/>
      <c r="D62" s="53"/>
      <c r="E62" s="53"/>
      <c r="F62" s="53"/>
      <c r="G62" s="53"/>
      <c r="H62" s="53"/>
      <c r="I62" s="53"/>
      <c r="J62" s="53"/>
      <c r="K62" s="53"/>
      <c r="L62" s="53"/>
      <c r="M62" s="53"/>
    </row>
    <row r="63" spans="1:23" ht="18" customHeight="1">
      <c r="A63" s="53"/>
      <c r="B63" s="53"/>
      <c r="C63" s="53"/>
      <c r="D63" s="53"/>
      <c r="E63" s="53"/>
      <c r="F63" s="53"/>
      <c r="G63" s="53"/>
      <c r="H63" s="53"/>
      <c r="I63" s="53"/>
      <c r="J63" s="53"/>
      <c r="K63" s="53"/>
      <c r="L63" s="53"/>
      <c r="M63" s="53"/>
    </row>
    <row r="64" spans="1:23" ht="18" customHeight="1">
      <c r="A64" s="53"/>
      <c r="B64" s="53"/>
      <c r="C64" s="53"/>
      <c r="D64" s="53"/>
      <c r="E64" s="53"/>
      <c r="F64" s="53"/>
      <c r="G64" s="53"/>
      <c r="H64" s="53"/>
      <c r="I64" s="53"/>
      <c r="J64" s="53"/>
      <c r="K64" s="53"/>
      <c r="L64" s="53"/>
      <c r="M64" s="53"/>
    </row>
    <row r="65" spans="1:26" ht="18" customHeight="1">
      <c r="A65" s="53"/>
      <c r="B65" s="53"/>
      <c r="C65" s="53"/>
      <c r="D65" s="53"/>
      <c r="E65" s="53"/>
      <c r="F65" s="53"/>
      <c r="G65" s="53"/>
      <c r="H65" s="53"/>
      <c r="I65" s="53"/>
      <c r="J65" s="53"/>
      <c r="K65" s="53"/>
      <c r="L65" s="53"/>
      <c r="M65" s="53"/>
      <c r="O65" s="26"/>
      <c r="P65" s="26"/>
      <c r="Q65" s="26"/>
      <c r="R65" s="27"/>
      <c r="S65" s="27"/>
      <c r="T65" s="27"/>
      <c r="U65" s="27"/>
      <c r="V65" s="27"/>
      <c r="W65" s="27"/>
      <c r="X65" s="27"/>
      <c r="Y65" s="27"/>
      <c r="Z65" s="27"/>
    </row>
    <row r="66" spans="1:26" ht="15" customHeight="1">
      <c r="B66" s="963" t="s">
        <v>599</v>
      </c>
      <c r="C66" s="963"/>
      <c r="E66" s="963" t="s">
        <v>600</v>
      </c>
      <c r="F66" s="963"/>
      <c r="G66" s="963"/>
      <c r="J66" s="963" t="s">
        <v>601</v>
      </c>
      <c r="K66" s="963"/>
      <c r="L66" s="963"/>
      <c r="N66" s="26"/>
      <c r="O66" s="26"/>
      <c r="P66" s="26"/>
      <c r="Q66" s="27"/>
      <c r="R66" s="27"/>
      <c r="S66" s="27"/>
      <c r="T66" s="27"/>
      <c r="U66" s="27"/>
      <c r="V66" s="27"/>
      <c r="W66" s="27"/>
      <c r="X66" s="27"/>
      <c r="Y66" s="27"/>
    </row>
    <row r="67" spans="1:26" ht="15" customHeight="1">
      <c r="A67" t="s">
        <v>540</v>
      </c>
      <c r="B67" t="s">
        <v>602</v>
      </c>
      <c r="C67">
        <v>18.580625999999999</v>
      </c>
      <c r="F67" s="4" t="s">
        <v>603</v>
      </c>
      <c r="G67" s="22">
        <f>1/0.0538</f>
        <v>18.587360594795538</v>
      </c>
      <c r="J67" s="965" t="s">
        <v>604</v>
      </c>
      <c r="K67" s="965"/>
      <c r="L67" s="1">
        <f>1/ 0.0538195521</f>
        <v>18.580607994320339</v>
      </c>
      <c r="N67" s="26"/>
      <c r="O67" s="26"/>
      <c r="P67" s="26"/>
      <c r="Q67" s="27"/>
      <c r="R67" s="27"/>
      <c r="S67" s="27"/>
      <c r="T67" s="27"/>
      <c r="U67" s="27"/>
      <c r="V67" s="27"/>
      <c r="W67" s="27"/>
      <c r="X67" s="27"/>
      <c r="Y67" s="27"/>
    </row>
    <row r="68" spans="1:26" ht="15" customHeight="1">
      <c r="B68" t="s">
        <v>605</v>
      </c>
      <c r="C68" t="s">
        <v>606</v>
      </c>
      <c r="E68" t="s">
        <v>607</v>
      </c>
      <c r="F68" t="s">
        <v>608</v>
      </c>
      <c r="G68" t="s">
        <v>609</v>
      </c>
      <c r="J68" t="s">
        <v>610</v>
      </c>
      <c r="K68" t="s">
        <v>611</v>
      </c>
      <c r="L68" t="s">
        <v>612</v>
      </c>
      <c r="N68" s="26"/>
      <c r="O68" s="26"/>
      <c r="P68" s="26"/>
      <c r="Q68" s="27"/>
      <c r="R68" s="27"/>
      <c r="S68" s="27"/>
      <c r="T68" s="27"/>
      <c r="U68" s="27"/>
      <c r="V68" s="27"/>
      <c r="W68" s="27"/>
      <c r="X68" s="27"/>
      <c r="Y68" s="27"/>
    </row>
    <row r="69" spans="1:26" ht="15" customHeight="1">
      <c r="A69">
        <v>1</v>
      </c>
      <c r="B69">
        <v>0</v>
      </c>
      <c r="C69">
        <v>0</v>
      </c>
      <c r="E69">
        <v>0</v>
      </c>
      <c r="F69">
        <v>0</v>
      </c>
      <c r="G69">
        <v>0</v>
      </c>
      <c r="J69">
        <v>0</v>
      </c>
      <c r="K69">
        <v>0</v>
      </c>
      <c r="L69">
        <v>0</v>
      </c>
      <c r="N69" s="26"/>
      <c r="O69" s="26"/>
      <c r="P69" s="26"/>
      <c r="Q69" s="27"/>
      <c r="R69" s="27"/>
      <c r="S69" s="27"/>
      <c r="T69" s="27"/>
      <c r="U69" s="27"/>
      <c r="V69" s="27"/>
      <c r="W69" s="27"/>
      <c r="X69" s="27"/>
      <c r="Y69" s="27"/>
    </row>
    <row r="70" spans="1:26" ht="15" customHeight="1">
      <c r="A70">
        <f t="shared" ref="A70:A92" si="0">A69+1</f>
        <v>2</v>
      </c>
      <c r="B70">
        <v>0</v>
      </c>
      <c r="C70">
        <v>0</v>
      </c>
      <c r="E70">
        <v>0</v>
      </c>
      <c r="F70">
        <v>0</v>
      </c>
      <c r="G70">
        <v>0</v>
      </c>
      <c r="J70">
        <v>0</v>
      </c>
      <c r="K70">
        <v>0</v>
      </c>
      <c r="L70">
        <v>0</v>
      </c>
      <c r="N70" s="26"/>
      <c r="O70" s="26"/>
      <c r="P70" s="26"/>
      <c r="Q70" s="27"/>
      <c r="R70" s="27"/>
      <c r="S70" s="27"/>
      <c r="T70" s="27"/>
      <c r="U70" s="27"/>
      <c r="V70" s="27"/>
      <c r="W70" s="27"/>
      <c r="X70" s="27"/>
      <c r="Y70" s="27"/>
    </row>
    <row r="71" spans="1:26" ht="15" customHeight="1">
      <c r="A71">
        <f t="shared" si="0"/>
        <v>3</v>
      </c>
      <c r="B71">
        <v>0</v>
      </c>
      <c r="C71">
        <v>0</v>
      </c>
      <c r="E71">
        <v>0</v>
      </c>
      <c r="F71">
        <v>0</v>
      </c>
      <c r="G71">
        <v>0</v>
      </c>
      <c r="J71">
        <v>0</v>
      </c>
      <c r="K71">
        <v>0</v>
      </c>
      <c r="L71">
        <v>0</v>
      </c>
      <c r="N71" s="26"/>
      <c r="O71" s="26"/>
      <c r="P71" s="26"/>
      <c r="Q71" s="27"/>
      <c r="R71" s="27"/>
      <c r="S71" s="27"/>
      <c r="T71" s="27"/>
      <c r="U71" s="27"/>
      <c r="V71" s="27"/>
      <c r="W71" s="27"/>
      <c r="X71" s="27"/>
      <c r="Y71" s="27"/>
    </row>
    <row r="72" spans="1:26" ht="15" customHeight="1">
      <c r="A72">
        <f t="shared" si="0"/>
        <v>4</v>
      </c>
      <c r="B72">
        <v>0</v>
      </c>
      <c r="C72">
        <v>0</v>
      </c>
      <c r="E72">
        <v>0</v>
      </c>
      <c r="F72">
        <v>0</v>
      </c>
      <c r="G72">
        <v>0</v>
      </c>
      <c r="J72">
        <v>0</v>
      </c>
      <c r="K72">
        <v>0</v>
      </c>
      <c r="L72">
        <v>0</v>
      </c>
    </row>
    <row r="73" spans="1:26" ht="15" customHeight="1">
      <c r="A73">
        <f t="shared" si="0"/>
        <v>5</v>
      </c>
      <c r="B73">
        <v>0</v>
      </c>
      <c r="C73">
        <v>0</v>
      </c>
      <c r="E73">
        <v>0</v>
      </c>
      <c r="F73">
        <v>0</v>
      </c>
      <c r="G73">
        <v>0</v>
      </c>
      <c r="J73">
        <v>0</v>
      </c>
      <c r="K73">
        <v>0</v>
      </c>
      <c r="L73">
        <v>0</v>
      </c>
    </row>
    <row r="74" spans="1:26" ht="23.65" customHeight="1">
      <c r="A74">
        <f t="shared" si="0"/>
        <v>6</v>
      </c>
      <c r="B74">
        <v>0</v>
      </c>
      <c r="C74">
        <v>0</v>
      </c>
      <c r="E74">
        <v>0</v>
      </c>
      <c r="F74">
        <v>0</v>
      </c>
      <c r="G74">
        <v>0</v>
      </c>
      <c r="J74">
        <v>0</v>
      </c>
      <c r="K74">
        <v>0</v>
      </c>
      <c r="L74">
        <v>0</v>
      </c>
    </row>
    <row r="75" spans="1:26" ht="15" customHeight="1">
      <c r="A75">
        <f t="shared" si="0"/>
        <v>7</v>
      </c>
      <c r="B75">
        <v>0.11</v>
      </c>
      <c r="C75">
        <v>0.11</v>
      </c>
      <c r="E75">
        <v>0.1</v>
      </c>
      <c r="F75">
        <v>0.1</v>
      </c>
      <c r="G75">
        <v>0.05</v>
      </c>
      <c r="J75">
        <v>0.1</v>
      </c>
      <c r="K75">
        <v>0.1</v>
      </c>
      <c r="L75">
        <v>0.05</v>
      </c>
    </row>
    <row r="76" spans="1:26" ht="15" customHeight="1">
      <c r="A76">
        <f t="shared" si="0"/>
        <v>8</v>
      </c>
      <c r="B76">
        <v>0.21</v>
      </c>
      <c r="C76">
        <v>0.21</v>
      </c>
      <c r="E76">
        <v>0.2</v>
      </c>
      <c r="F76">
        <v>0.1</v>
      </c>
      <c r="G76">
        <v>0.05</v>
      </c>
      <c r="J76">
        <v>0.2</v>
      </c>
      <c r="K76">
        <v>0.1</v>
      </c>
      <c r="L76">
        <v>0.05</v>
      </c>
    </row>
    <row r="77" spans="1:26" ht="15" customHeight="1">
      <c r="A77">
        <f t="shared" si="0"/>
        <v>9</v>
      </c>
      <c r="B77">
        <v>1</v>
      </c>
      <c r="C77">
        <v>1</v>
      </c>
      <c r="E77">
        <v>0.95</v>
      </c>
      <c r="F77">
        <v>0.3</v>
      </c>
      <c r="G77">
        <v>0.05</v>
      </c>
      <c r="J77">
        <v>0.95</v>
      </c>
      <c r="K77">
        <v>0.3</v>
      </c>
      <c r="L77">
        <v>0.05</v>
      </c>
    </row>
    <row r="78" spans="1:26" ht="15" customHeight="1">
      <c r="A78">
        <f t="shared" si="0"/>
        <v>10</v>
      </c>
      <c r="B78">
        <v>1</v>
      </c>
      <c r="C78">
        <v>1</v>
      </c>
      <c r="E78">
        <v>0.95</v>
      </c>
      <c r="F78">
        <v>0.3</v>
      </c>
      <c r="G78">
        <v>0.05</v>
      </c>
      <c r="J78">
        <v>0.95</v>
      </c>
      <c r="K78">
        <v>0.3</v>
      </c>
      <c r="L78">
        <v>0.05</v>
      </c>
    </row>
    <row r="79" spans="1:26" ht="15" customHeight="1">
      <c r="A79">
        <f t="shared" si="0"/>
        <v>11</v>
      </c>
      <c r="B79">
        <v>1</v>
      </c>
      <c r="C79">
        <v>0</v>
      </c>
      <c r="E79">
        <v>0.95</v>
      </c>
      <c r="F79">
        <v>0.3</v>
      </c>
      <c r="G79">
        <v>0.05</v>
      </c>
      <c r="J79">
        <v>0.95</v>
      </c>
      <c r="K79">
        <v>0.3</v>
      </c>
      <c r="L79">
        <v>0.05</v>
      </c>
    </row>
    <row r="80" spans="1:26" ht="15" customHeight="1">
      <c r="A80">
        <f t="shared" si="0"/>
        <v>12</v>
      </c>
      <c r="B80">
        <v>1</v>
      </c>
      <c r="C80">
        <v>1</v>
      </c>
      <c r="E80">
        <v>0.95</v>
      </c>
      <c r="F80">
        <v>0.3</v>
      </c>
      <c r="G80">
        <v>0.05</v>
      </c>
      <c r="J80">
        <v>0.95</v>
      </c>
      <c r="K80">
        <v>0.3</v>
      </c>
      <c r="L80">
        <v>0.05</v>
      </c>
    </row>
    <row r="81" spans="1:13" ht="15" customHeight="1">
      <c r="A81">
        <f t="shared" si="0"/>
        <v>13</v>
      </c>
      <c r="B81">
        <v>1</v>
      </c>
      <c r="C81">
        <v>0</v>
      </c>
      <c r="E81">
        <v>0.5</v>
      </c>
      <c r="F81">
        <v>0.1</v>
      </c>
      <c r="G81">
        <v>0.05</v>
      </c>
      <c r="J81">
        <v>0.5</v>
      </c>
      <c r="K81">
        <v>0.1</v>
      </c>
      <c r="L81">
        <v>0.05</v>
      </c>
    </row>
    <row r="82" spans="1:13" ht="15" customHeight="1">
      <c r="A82">
        <f t="shared" si="0"/>
        <v>14</v>
      </c>
      <c r="B82">
        <v>0.61</v>
      </c>
      <c r="C82">
        <v>1</v>
      </c>
      <c r="E82">
        <v>0.95</v>
      </c>
      <c r="F82">
        <v>0.1</v>
      </c>
      <c r="G82">
        <v>0.05</v>
      </c>
      <c r="J82">
        <v>0.95</v>
      </c>
      <c r="K82">
        <v>0.1</v>
      </c>
      <c r="L82">
        <v>0.05</v>
      </c>
    </row>
    <row r="83" spans="1:13" ht="15" customHeight="1">
      <c r="A83">
        <f t="shared" si="0"/>
        <v>15</v>
      </c>
      <c r="B83">
        <v>1</v>
      </c>
      <c r="C83">
        <v>0</v>
      </c>
      <c r="E83">
        <v>0.95</v>
      </c>
      <c r="F83">
        <v>0.1</v>
      </c>
      <c r="G83">
        <v>0.05</v>
      </c>
      <c r="J83">
        <v>0.95</v>
      </c>
      <c r="K83">
        <v>0.1</v>
      </c>
      <c r="L83">
        <v>0.05</v>
      </c>
    </row>
    <row r="84" spans="1:13" ht="15" customHeight="1">
      <c r="A84">
        <f t="shared" si="0"/>
        <v>16</v>
      </c>
      <c r="B84">
        <v>1</v>
      </c>
      <c r="C84">
        <v>1</v>
      </c>
      <c r="E84">
        <v>0.95</v>
      </c>
      <c r="F84">
        <v>0.1</v>
      </c>
      <c r="G84">
        <v>0.05</v>
      </c>
      <c r="J84">
        <v>0.95</v>
      </c>
      <c r="K84">
        <v>0.1</v>
      </c>
      <c r="L84">
        <v>0.05</v>
      </c>
    </row>
    <row r="85" spans="1:13" ht="15" customHeight="1">
      <c r="A85">
        <f t="shared" si="0"/>
        <v>17</v>
      </c>
      <c r="B85">
        <v>1</v>
      </c>
      <c r="C85">
        <v>1</v>
      </c>
      <c r="E85">
        <v>0.95</v>
      </c>
      <c r="F85">
        <v>0.1</v>
      </c>
      <c r="G85">
        <v>0.05</v>
      </c>
      <c r="J85">
        <v>0.95</v>
      </c>
      <c r="K85">
        <v>0.1</v>
      </c>
      <c r="L85">
        <v>0.05</v>
      </c>
    </row>
    <row r="86" spans="1:13" ht="15" customHeight="1">
      <c r="A86">
        <f t="shared" si="0"/>
        <v>18</v>
      </c>
      <c r="B86">
        <v>1</v>
      </c>
      <c r="C86">
        <v>0.32</v>
      </c>
      <c r="E86">
        <v>0.3</v>
      </c>
      <c r="F86">
        <v>0.05</v>
      </c>
      <c r="G86">
        <v>0.05</v>
      </c>
      <c r="J86">
        <v>0.3</v>
      </c>
      <c r="K86">
        <v>0.05</v>
      </c>
      <c r="L86">
        <v>0.05</v>
      </c>
    </row>
    <row r="87" spans="1:13" ht="15" customHeight="1">
      <c r="A87">
        <f t="shared" si="0"/>
        <v>19</v>
      </c>
      <c r="B87">
        <v>0.32</v>
      </c>
      <c r="C87">
        <v>0.11</v>
      </c>
      <c r="E87">
        <v>0.1</v>
      </c>
      <c r="F87">
        <v>0.05</v>
      </c>
      <c r="G87">
        <v>0</v>
      </c>
      <c r="J87">
        <v>0.1</v>
      </c>
      <c r="K87">
        <v>0.05</v>
      </c>
      <c r="L87">
        <v>0</v>
      </c>
    </row>
    <row r="88" spans="1:13" ht="15" customHeight="1">
      <c r="A88">
        <f t="shared" si="0"/>
        <v>20</v>
      </c>
      <c r="B88">
        <v>0.11</v>
      </c>
      <c r="C88">
        <v>0.11</v>
      </c>
      <c r="E88">
        <v>0.1</v>
      </c>
      <c r="F88">
        <v>0</v>
      </c>
      <c r="G88">
        <v>0</v>
      </c>
      <c r="J88">
        <v>0.1</v>
      </c>
      <c r="K88">
        <v>0</v>
      </c>
      <c r="L88">
        <v>0</v>
      </c>
    </row>
    <row r="89" spans="1:13" ht="15" customHeight="1">
      <c r="A89">
        <f t="shared" si="0"/>
        <v>21</v>
      </c>
      <c r="B89">
        <v>0.11</v>
      </c>
      <c r="C89">
        <v>0.11</v>
      </c>
      <c r="E89">
        <v>0.1</v>
      </c>
      <c r="F89">
        <v>0</v>
      </c>
      <c r="G89">
        <v>0</v>
      </c>
      <c r="J89">
        <v>0.1</v>
      </c>
      <c r="K89">
        <v>0</v>
      </c>
      <c r="L89">
        <v>0</v>
      </c>
    </row>
    <row r="90" spans="1:13" ht="15" customHeight="1">
      <c r="A90">
        <f t="shared" si="0"/>
        <v>22</v>
      </c>
      <c r="B90">
        <v>0.11</v>
      </c>
      <c r="C90">
        <v>0.11</v>
      </c>
      <c r="E90">
        <v>0.1</v>
      </c>
      <c r="F90">
        <v>0</v>
      </c>
      <c r="G90">
        <v>0</v>
      </c>
      <c r="J90">
        <v>0.1</v>
      </c>
      <c r="K90">
        <v>0</v>
      </c>
      <c r="L90">
        <v>0</v>
      </c>
    </row>
    <row r="91" spans="1:13" ht="15" customHeight="1">
      <c r="A91">
        <f t="shared" si="0"/>
        <v>23</v>
      </c>
      <c r="B91">
        <v>0.05</v>
      </c>
      <c r="C91">
        <v>0.05</v>
      </c>
      <c r="E91">
        <v>0.05</v>
      </c>
      <c r="F91">
        <v>0</v>
      </c>
      <c r="G91">
        <v>0</v>
      </c>
      <c r="J91">
        <v>0.05</v>
      </c>
      <c r="K91">
        <v>0</v>
      </c>
      <c r="L91">
        <v>0</v>
      </c>
    </row>
    <row r="92" spans="1:13" ht="15" customHeight="1">
      <c r="A92">
        <f t="shared" si="0"/>
        <v>24</v>
      </c>
      <c r="B92">
        <v>0</v>
      </c>
      <c r="C92">
        <v>0</v>
      </c>
      <c r="E92">
        <v>0.05</v>
      </c>
      <c r="F92">
        <v>0</v>
      </c>
      <c r="G92">
        <v>0</v>
      </c>
      <c r="J92">
        <v>0</v>
      </c>
      <c r="K92">
        <v>0</v>
      </c>
      <c r="L92">
        <v>0</v>
      </c>
    </row>
    <row r="93" spans="1:13" ht="15" customHeight="1">
      <c r="B93">
        <f>SUM(B69:B92)</f>
        <v>10.629999999999999</v>
      </c>
      <c r="C93">
        <f>SUM(C69:C92)</f>
        <v>7.1300000000000017</v>
      </c>
      <c r="E93">
        <f>SUM(E69:E92)</f>
        <v>9.2000000000000011</v>
      </c>
      <c r="F93">
        <f>SUM(F69:F92)</f>
        <v>2.0000000000000004</v>
      </c>
      <c r="G93">
        <f>SUM(G69:G92)</f>
        <v>0.6</v>
      </c>
      <c r="J93">
        <f>SUM(J69:J92)</f>
        <v>9.15</v>
      </c>
      <c r="K93">
        <f>SUM(K69:K92)</f>
        <v>2.0000000000000004</v>
      </c>
      <c r="L93">
        <f>SUM(L69:L92)</f>
        <v>0.6</v>
      </c>
    </row>
    <row r="94" spans="1:13" ht="15" customHeight="1">
      <c r="B94" t="s">
        <v>613</v>
      </c>
      <c r="C94">
        <v>17</v>
      </c>
      <c r="E94" t="s">
        <v>614</v>
      </c>
      <c r="F94">
        <f>13</f>
        <v>13</v>
      </c>
      <c r="G94" t="s">
        <v>614</v>
      </c>
      <c r="J94" s="53"/>
      <c r="K94" s="53"/>
      <c r="L94" s="53"/>
      <c r="M94" s="53"/>
    </row>
    <row r="95" spans="1:13" ht="15" customHeight="1">
      <c r="J95" s="53"/>
      <c r="K95" s="53"/>
      <c r="L95" s="53"/>
      <c r="M95" s="53"/>
    </row>
    <row r="96" spans="1:13" ht="15" customHeight="1">
      <c r="J96" s="53"/>
      <c r="K96" s="53"/>
      <c r="L96" s="53"/>
      <c r="M96" s="53"/>
    </row>
    <row r="97" spans="1:52" ht="15" customHeight="1">
      <c r="J97" s="53"/>
      <c r="K97" s="53"/>
      <c r="L97" s="53"/>
      <c r="M97" s="53"/>
    </row>
    <row r="99" spans="1:52" s="12" customFormat="1" ht="23.45">
      <c r="A99" s="11" t="s">
        <v>615</v>
      </c>
    </row>
    <row r="100" spans="1:52" s="16" customFormat="1" ht="23.45">
      <c r="A100" s="15"/>
    </row>
    <row r="101" spans="1:52">
      <c r="B101" s="6" t="s">
        <v>616</v>
      </c>
      <c r="C101" s="6"/>
    </row>
    <row r="102" spans="1:52">
      <c r="B102" t="s">
        <v>617</v>
      </c>
      <c r="E102" t="s">
        <v>617</v>
      </c>
      <c r="K102" t="s">
        <v>617</v>
      </c>
      <c r="Q102" t="s">
        <v>617</v>
      </c>
      <c r="W102" t="s">
        <v>617</v>
      </c>
      <c r="AC102" t="s">
        <v>617</v>
      </c>
      <c r="AH102" t="s">
        <v>617</v>
      </c>
      <c r="AN102" t="s">
        <v>617</v>
      </c>
      <c r="AT102" t="s">
        <v>617</v>
      </c>
      <c r="AZ102" t="s">
        <v>617</v>
      </c>
    </row>
    <row r="103" spans="1:52">
      <c r="B103" s="23" t="s">
        <v>618</v>
      </c>
      <c r="E103" s="23" t="s">
        <v>619</v>
      </c>
      <c r="K103" t="s">
        <v>620</v>
      </c>
      <c r="Q103" t="s">
        <v>621</v>
      </c>
      <c r="W103" t="s">
        <v>622</v>
      </c>
      <c r="AC103" t="s">
        <v>623</v>
      </c>
      <c r="AH103" t="s">
        <v>624</v>
      </c>
      <c r="AN103" t="s">
        <v>625</v>
      </c>
      <c r="AT103" t="s">
        <v>626</v>
      </c>
      <c r="AZ103" t="s">
        <v>627</v>
      </c>
    </row>
    <row r="104" spans="1:52">
      <c r="B104" t="s">
        <v>628</v>
      </c>
      <c r="E104" t="s">
        <v>628</v>
      </c>
      <c r="K104" t="s">
        <v>628</v>
      </c>
      <c r="Q104" t="s">
        <v>628</v>
      </c>
      <c r="W104" t="s">
        <v>628</v>
      </c>
      <c r="AC104" t="s">
        <v>628</v>
      </c>
      <c r="AH104" t="s">
        <v>628</v>
      </c>
      <c r="AN104" t="s">
        <v>628</v>
      </c>
      <c r="AT104" t="s">
        <v>628</v>
      </c>
      <c r="AZ104" t="s">
        <v>628</v>
      </c>
    </row>
    <row r="105" spans="1:52">
      <c r="B105" t="s">
        <v>629</v>
      </c>
      <c r="E105" t="s">
        <v>629</v>
      </c>
      <c r="K105" t="s">
        <v>629</v>
      </c>
      <c r="Q105" t="s">
        <v>629</v>
      </c>
      <c r="W105" t="s">
        <v>629</v>
      </c>
      <c r="AC105" t="s">
        <v>629</v>
      </c>
      <c r="AH105" t="s">
        <v>629</v>
      </c>
      <c r="AN105" t="s">
        <v>629</v>
      </c>
      <c r="AT105" t="s">
        <v>629</v>
      </c>
      <c r="AZ105" t="s">
        <v>629</v>
      </c>
    </row>
    <row r="106" spans="1:52">
      <c r="B106" t="s">
        <v>630</v>
      </c>
      <c r="E106" t="s">
        <v>630</v>
      </c>
      <c r="K106" t="s">
        <v>630</v>
      </c>
      <c r="Q106" t="s">
        <v>630</v>
      </c>
      <c r="W106" t="s">
        <v>630</v>
      </c>
      <c r="AC106" t="s">
        <v>630</v>
      </c>
      <c r="AH106" t="s">
        <v>630</v>
      </c>
      <c r="AN106" t="s">
        <v>630</v>
      </c>
      <c r="AT106" t="s">
        <v>630</v>
      </c>
      <c r="AZ106" t="s">
        <v>630</v>
      </c>
    </row>
    <row r="107" spans="1:52">
      <c r="B107" t="s">
        <v>631</v>
      </c>
      <c r="E107" t="s">
        <v>631</v>
      </c>
      <c r="K107" t="s">
        <v>631</v>
      </c>
      <c r="N107">
        <v>0</v>
      </c>
      <c r="O107">
        <v>0</v>
      </c>
      <c r="Q107" t="s">
        <v>631</v>
      </c>
      <c r="W107" t="s">
        <v>631</v>
      </c>
      <c r="AC107" t="s">
        <v>631</v>
      </c>
      <c r="AH107" t="s">
        <v>631</v>
      </c>
      <c r="AN107" t="s">
        <v>631</v>
      </c>
      <c r="AT107" t="s">
        <v>631</v>
      </c>
      <c r="AZ107" t="s">
        <v>631</v>
      </c>
    </row>
    <row r="108" spans="1:52">
      <c r="B108" t="s">
        <v>632</v>
      </c>
      <c r="E108" t="s">
        <v>632</v>
      </c>
      <c r="K108" t="s">
        <v>632</v>
      </c>
      <c r="N108">
        <v>0</v>
      </c>
      <c r="O108">
        <v>0</v>
      </c>
      <c r="Q108" t="s">
        <v>632</v>
      </c>
      <c r="W108" t="s">
        <v>632</v>
      </c>
      <c r="AC108" t="s">
        <v>632</v>
      </c>
      <c r="AH108" t="s">
        <v>632</v>
      </c>
      <c r="AN108" t="s">
        <v>632</v>
      </c>
      <c r="AT108" t="s">
        <v>632</v>
      </c>
      <c r="AZ108" t="s">
        <v>632</v>
      </c>
    </row>
    <row r="109" spans="1:52">
      <c r="B109" t="s">
        <v>633</v>
      </c>
      <c r="E109" t="s">
        <v>633</v>
      </c>
      <c r="K109" t="s">
        <v>633</v>
      </c>
      <c r="N109">
        <v>0</v>
      </c>
      <c r="O109">
        <v>0</v>
      </c>
      <c r="Q109" t="s">
        <v>633</v>
      </c>
      <c r="W109" t="s">
        <v>633</v>
      </c>
      <c r="AC109" t="s">
        <v>633</v>
      </c>
      <c r="AH109" t="s">
        <v>633</v>
      </c>
      <c r="AN109" t="s">
        <v>633</v>
      </c>
      <c r="AT109" t="s">
        <v>633</v>
      </c>
      <c r="AZ109" t="s">
        <v>633</v>
      </c>
    </row>
    <row r="110" spans="1:52">
      <c r="B110" t="s">
        <v>634</v>
      </c>
      <c r="E110" t="s">
        <v>634</v>
      </c>
      <c r="K110" t="s">
        <v>634</v>
      </c>
      <c r="N110">
        <v>0</v>
      </c>
      <c r="O110">
        <v>0</v>
      </c>
      <c r="Q110" t="s">
        <v>634</v>
      </c>
      <c r="W110" t="s">
        <v>634</v>
      </c>
      <c r="AC110" t="s">
        <v>634</v>
      </c>
      <c r="AH110" t="s">
        <v>634</v>
      </c>
      <c r="AN110" t="s">
        <v>634</v>
      </c>
      <c r="AT110" t="s">
        <v>634</v>
      </c>
      <c r="AZ110" t="s">
        <v>634</v>
      </c>
    </row>
    <row r="111" spans="1:52">
      <c r="B111" t="s">
        <v>635</v>
      </c>
      <c r="E111" t="s">
        <v>635</v>
      </c>
      <c r="K111" t="s">
        <v>635</v>
      </c>
      <c r="N111">
        <v>0</v>
      </c>
      <c r="O111">
        <v>0</v>
      </c>
      <c r="Q111" t="s">
        <v>635</v>
      </c>
      <c r="W111" t="s">
        <v>635</v>
      </c>
      <c r="AC111" t="s">
        <v>635</v>
      </c>
      <c r="AH111" t="s">
        <v>635</v>
      </c>
      <c r="AN111" t="s">
        <v>635</v>
      </c>
      <c r="AT111" t="s">
        <v>635</v>
      </c>
      <c r="AZ111" t="s">
        <v>635</v>
      </c>
    </row>
    <row r="112" spans="1:52">
      <c r="B112" t="s">
        <v>636</v>
      </c>
      <c r="E112" t="s">
        <v>636</v>
      </c>
      <c r="K112" t="s">
        <v>636</v>
      </c>
      <c r="N112">
        <v>0</v>
      </c>
      <c r="O112">
        <v>0</v>
      </c>
      <c r="Q112" t="s">
        <v>636</v>
      </c>
      <c r="W112" t="s">
        <v>636</v>
      </c>
      <c r="AC112" t="s">
        <v>636</v>
      </c>
      <c r="AH112" t="s">
        <v>636</v>
      </c>
      <c r="AN112" t="s">
        <v>636</v>
      </c>
      <c r="AT112" t="s">
        <v>636</v>
      </c>
      <c r="AZ112" t="s">
        <v>636</v>
      </c>
    </row>
    <row r="113" spans="2:52">
      <c r="B113" t="s">
        <v>637</v>
      </c>
      <c r="E113" t="s">
        <v>637</v>
      </c>
      <c r="K113" t="s">
        <v>637</v>
      </c>
      <c r="N113">
        <v>0.1</v>
      </c>
      <c r="O113">
        <v>0.1</v>
      </c>
      <c r="Q113" t="s">
        <v>637</v>
      </c>
      <c r="W113" t="s">
        <v>637</v>
      </c>
      <c r="AC113" t="s">
        <v>637</v>
      </c>
      <c r="AH113" t="s">
        <v>637</v>
      </c>
      <c r="AN113" t="s">
        <v>637</v>
      </c>
      <c r="AT113" t="s">
        <v>637</v>
      </c>
      <c r="AZ113" t="s">
        <v>637</v>
      </c>
    </row>
    <row r="114" spans="2:52">
      <c r="B114" t="s">
        <v>638</v>
      </c>
      <c r="E114" t="s">
        <v>638</v>
      </c>
      <c r="K114" t="s">
        <v>638</v>
      </c>
      <c r="N114">
        <v>0.2</v>
      </c>
      <c r="O114">
        <v>0.1</v>
      </c>
      <c r="Q114" t="s">
        <v>638</v>
      </c>
      <c r="W114" t="s">
        <v>638</v>
      </c>
      <c r="AC114" t="s">
        <v>638</v>
      </c>
      <c r="AH114" t="s">
        <v>638</v>
      </c>
      <c r="AN114" t="s">
        <v>638</v>
      </c>
      <c r="AT114" t="s">
        <v>638</v>
      </c>
      <c r="AZ114" t="s">
        <v>638</v>
      </c>
    </row>
    <row r="115" spans="2:52">
      <c r="B115" t="s">
        <v>639</v>
      </c>
      <c r="E115" t="s">
        <v>639</v>
      </c>
      <c r="K115" t="s">
        <v>639</v>
      </c>
      <c r="N115">
        <v>0.95</v>
      </c>
      <c r="O115">
        <v>0.3</v>
      </c>
      <c r="Q115" t="s">
        <v>639</v>
      </c>
      <c r="W115" t="s">
        <v>639</v>
      </c>
      <c r="AC115" t="s">
        <v>639</v>
      </c>
      <c r="AH115" t="s">
        <v>639</v>
      </c>
      <c r="AN115" t="s">
        <v>639</v>
      </c>
      <c r="AT115" t="s">
        <v>639</v>
      </c>
      <c r="AZ115" t="s">
        <v>639</v>
      </c>
    </row>
    <row r="116" spans="2:52">
      <c r="B116" t="s">
        <v>640</v>
      </c>
      <c r="E116" t="s">
        <v>640</v>
      </c>
      <c r="K116" t="s">
        <v>640</v>
      </c>
      <c r="N116">
        <v>0.95</v>
      </c>
      <c r="O116">
        <v>0.3</v>
      </c>
      <c r="Q116" t="s">
        <v>640</v>
      </c>
      <c r="W116" t="s">
        <v>640</v>
      </c>
      <c r="AC116" t="s">
        <v>640</v>
      </c>
      <c r="AH116" t="s">
        <v>640</v>
      </c>
      <c r="AN116" t="s">
        <v>640</v>
      </c>
      <c r="AT116" t="s">
        <v>640</v>
      </c>
      <c r="AZ116" t="s">
        <v>640</v>
      </c>
    </row>
    <row r="117" spans="2:52">
      <c r="B117" t="s">
        <v>641</v>
      </c>
      <c r="E117" t="s">
        <v>641</v>
      </c>
      <c r="K117" t="s">
        <v>641</v>
      </c>
      <c r="N117">
        <v>0.95</v>
      </c>
      <c r="O117">
        <v>0.3</v>
      </c>
      <c r="Q117" t="s">
        <v>641</v>
      </c>
      <c r="W117" t="s">
        <v>641</v>
      </c>
      <c r="AC117" t="s">
        <v>641</v>
      </c>
      <c r="AH117" t="s">
        <v>641</v>
      </c>
      <c r="AN117" t="s">
        <v>641</v>
      </c>
      <c r="AT117" t="s">
        <v>641</v>
      </c>
      <c r="AZ117" t="s">
        <v>641</v>
      </c>
    </row>
    <row r="118" spans="2:52">
      <c r="B118" t="s">
        <v>642</v>
      </c>
      <c r="E118" t="s">
        <v>642</v>
      </c>
      <c r="K118" t="s">
        <v>642</v>
      </c>
      <c r="N118">
        <v>0.95</v>
      </c>
      <c r="O118">
        <v>0.3</v>
      </c>
      <c r="Q118" t="s">
        <v>642</v>
      </c>
      <c r="W118" t="s">
        <v>642</v>
      </c>
      <c r="AC118" t="s">
        <v>642</v>
      </c>
      <c r="AH118" t="s">
        <v>642</v>
      </c>
      <c r="AN118" t="s">
        <v>642</v>
      </c>
      <c r="AT118" t="s">
        <v>642</v>
      </c>
      <c r="AZ118" t="s">
        <v>642</v>
      </c>
    </row>
    <row r="119" spans="2:52">
      <c r="B119" t="s">
        <v>643</v>
      </c>
      <c r="E119" t="s">
        <v>643</v>
      </c>
      <c r="K119" t="s">
        <v>643</v>
      </c>
      <c r="N119">
        <v>0.5</v>
      </c>
      <c r="O119">
        <v>0.1</v>
      </c>
      <c r="Q119" t="s">
        <v>643</v>
      </c>
      <c r="W119" t="s">
        <v>643</v>
      </c>
      <c r="AC119" t="s">
        <v>643</v>
      </c>
      <c r="AH119" t="s">
        <v>643</v>
      </c>
      <c r="AN119" t="s">
        <v>643</v>
      </c>
      <c r="AT119" t="s">
        <v>643</v>
      </c>
      <c r="AZ119" t="s">
        <v>643</v>
      </c>
    </row>
    <row r="120" spans="2:52">
      <c r="B120" t="s">
        <v>644</v>
      </c>
      <c r="E120" t="s">
        <v>644</v>
      </c>
      <c r="K120" t="s">
        <v>644</v>
      </c>
      <c r="N120">
        <v>0.95</v>
      </c>
      <c r="O120">
        <v>0.1</v>
      </c>
      <c r="Q120" t="s">
        <v>644</v>
      </c>
      <c r="W120" t="s">
        <v>644</v>
      </c>
      <c r="AC120" t="s">
        <v>644</v>
      </c>
      <c r="AH120" t="s">
        <v>644</v>
      </c>
      <c r="AN120" t="s">
        <v>644</v>
      </c>
      <c r="AT120" t="s">
        <v>644</v>
      </c>
      <c r="AZ120" t="s">
        <v>644</v>
      </c>
    </row>
    <row r="121" spans="2:52">
      <c r="B121" t="s">
        <v>645</v>
      </c>
      <c r="E121" t="s">
        <v>645</v>
      </c>
      <c r="K121" t="s">
        <v>645</v>
      </c>
      <c r="N121">
        <v>0.95</v>
      </c>
      <c r="O121">
        <v>0.1</v>
      </c>
      <c r="Q121" t="s">
        <v>645</v>
      </c>
      <c r="W121" t="s">
        <v>645</v>
      </c>
      <c r="AC121" t="s">
        <v>645</v>
      </c>
      <c r="AH121" t="s">
        <v>645</v>
      </c>
      <c r="AN121" t="s">
        <v>645</v>
      </c>
      <c r="AT121" t="s">
        <v>645</v>
      </c>
      <c r="AZ121" t="s">
        <v>645</v>
      </c>
    </row>
    <row r="122" spans="2:52">
      <c r="B122" t="s">
        <v>646</v>
      </c>
      <c r="E122" t="s">
        <v>646</v>
      </c>
      <c r="K122" t="s">
        <v>646</v>
      </c>
      <c r="N122">
        <v>0.95</v>
      </c>
      <c r="O122">
        <v>0.1</v>
      </c>
      <c r="Q122" t="s">
        <v>646</v>
      </c>
      <c r="W122" t="s">
        <v>646</v>
      </c>
      <c r="AC122" t="s">
        <v>646</v>
      </c>
      <c r="AH122" t="s">
        <v>646</v>
      </c>
      <c r="AN122" t="s">
        <v>646</v>
      </c>
      <c r="AT122" t="s">
        <v>646</v>
      </c>
      <c r="AZ122" t="s">
        <v>646</v>
      </c>
    </row>
    <row r="123" spans="2:52">
      <c r="B123" t="s">
        <v>647</v>
      </c>
      <c r="E123" t="s">
        <v>647</v>
      </c>
      <c r="K123" t="s">
        <v>647</v>
      </c>
      <c r="N123">
        <v>0.95</v>
      </c>
      <c r="O123">
        <v>0.1</v>
      </c>
      <c r="Q123" t="s">
        <v>647</v>
      </c>
      <c r="W123" t="s">
        <v>647</v>
      </c>
      <c r="AC123" t="s">
        <v>647</v>
      </c>
      <c r="AH123" t="s">
        <v>647</v>
      </c>
      <c r="AN123" t="s">
        <v>647</v>
      </c>
      <c r="AT123" t="s">
        <v>647</v>
      </c>
      <c r="AZ123" t="s">
        <v>647</v>
      </c>
    </row>
    <row r="124" spans="2:52">
      <c r="B124" t="s">
        <v>648</v>
      </c>
      <c r="E124" t="s">
        <v>648</v>
      </c>
      <c r="K124" t="s">
        <v>648</v>
      </c>
      <c r="N124">
        <v>0.3</v>
      </c>
      <c r="O124">
        <v>0.5</v>
      </c>
      <c r="Q124" t="s">
        <v>648</v>
      </c>
      <c r="W124" t="s">
        <v>648</v>
      </c>
      <c r="AC124" t="s">
        <v>648</v>
      </c>
      <c r="AH124" t="s">
        <v>648</v>
      </c>
      <c r="AN124" t="s">
        <v>648</v>
      </c>
      <c r="AT124" t="s">
        <v>648</v>
      </c>
      <c r="AZ124" t="s">
        <v>648</v>
      </c>
    </row>
    <row r="125" spans="2:52">
      <c r="B125" t="s">
        <v>649</v>
      </c>
      <c r="E125" t="s">
        <v>649</v>
      </c>
      <c r="K125" t="s">
        <v>649</v>
      </c>
      <c r="N125">
        <v>0.1</v>
      </c>
      <c r="O125">
        <v>0.5</v>
      </c>
      <c r="Q125" t="s">
        <v>649</v>
      </c>
      <c r="W125" t="s">
        <v>649</v>
      </c>
      <c r="AC125" t="s">
        <v>649</v>
      </c>
      <c r="AH125" t="s">
        <v>649</v>
      </c>
      <c r="AN125" t="s">
        <v>649</v>
      </c>
      <c r="AT125" t="s">
        <v>649</v>
      </c>
      <c r="AZ125" t="s">
        <v>649</v>
      </c>
    </row>
    <row r="126" spans="2:52">
      <c r="B126" t="s">
        <v>650</v>
      </c>
      <c r="E126" t="s">
        <v>650</v>
      </c>
      <c r="K126" t="s">
        <v>650</v>
      </c>
      <c r="N126">
        <v>0.1</v>
      </c>
      <c r="O126">
        <v>0</v>
      </c>
      <c r="Q126" t="s">
        <v>650</v>
      </c>
      <c r="W126" t="s">
        <v>650</v>
      </c>
      <c r="AC126" t="s">
        <v>650</v>
      </c>
      <c r="AH126" t="s">
        <v>650</v>
      </c>
      <c r="AN126" t="s">
        <v>650</v>
      </c>
      <c r="AT126" t="s">
        <v>650</v>
      </c>
      <c r="AZ126" t="s">
        <v>650</v>
      </c>
    </row>
    <row r="127" spans="2:52">
      <c r="B127" t="s">
        <v>651</v>
      </c>
      <c r="E127" t="s">
        <v>651</v>
      </c>
      <c r="K127" t="s">
        <v>651</v>
      </c>
      <c r="N127">
        <v>0.1</v>
      </c>
      <c r="O127">
        <v>0</v>
      </c>
      <c r="Q127" t="s">
        <v>651</v>
      </c>
      <c r="W127" t="s">
        <v>651</v>
      </c>
      <c r="AC127" t="s">
        <v>651</v>
      </c>
      <c r="AH127" t="s">
        <v>651</v>
      </c>
      <c r="AN127" t="s">
        <v>651</v>
      </c>
      <c r="AT127" t="s">
        <v>651</v>
      </c>
      <c r="AZ127" t="s">
        <v>651</v>
      </c>
    </row>
    <row r="128" spans="2:52">
      <c r="B128" t="s">
        <v>652</v>
      </c>
      <c r="E128" t="s">
        <v>652</v>
      </c>
      <c r="K128" t="s">
        <v>652</v>
      </c>
      <c r="N128">
        <v>0.1</v>
      </c>
      <c r="O128">
        <v>0</v>
      </c>
      <c r="Q128" t="s">
        <v>652</v>
      </c>
      <c r="W128" t="s">
        <v>652</v>
      </c>
      <c r="AC128" t="s">
        <v>652</v>
      </c>
      <c r="AH128" t="s">
        <v>652</v>
      </c>
      <c r="AN128" t="s">
        <v>652</v>
      </c>
      <c r="AT128" t="s">
        <v>652</v>
      </c>
      <c r="AZ128" t="s">
        <v>652</v>
      </c>
    </row>
    <row r="129" spans="1:52">
      <c r="B129" t="s">
        <v>653</v>
      </c>
      <c r="E129" t="s">
        <v>653</v>
      </c>
      <c r="K129" t="s">
        <v>653</v>
      </c>
      <c r="N129">
        <v>0.05</v>
      </c>
      <c r="O129">
        <v>0</v>
      </c>
      <c r="Q129" t="s">
        <v>653</v>
      </c>
      <c r="W129" t="s">
        <v>653</v>
      </c>
      <c r="AC129" t="s">
        <v>653</v>
      </c>
      <c r="AH129" t="s">
        <v>653</v>
      </c>
      <c r="AN129" t="s">
        <v>653</v>
      </c>
      <c r="AT129" t="s">
        <v>653</v>
      </c>
      <c r="AZ129" t="s">
        <v>653</v>
      </c>
    </row>
    <row r="130" spans="1:52">
      <c r="B130" t="s">
        <v>654</v>
      </c>
      <c r="E130" t="s">
        <v>654</v>
      </c>
      <c r="K130" t="s">
        <v>654</v>
      </c>
      <c r="N130">
        <v>0.05</v>
      </c>
      <c r="O130">
        <v>0</v>
      </c>
      <c r="Q130" t="s">
        <v>654</v>
      </c>
      <c r="W130" t="s">
        <v>654</v>
      </c>
      <c r="AC130" t="s">
        <v>654</v>
      </c>
      <c r="AH130" t="s">
        <v>654</v>
      </c>
      <c r="AN130" t="s">
        <v>654</v>
      </c>
      <c r="AT130" t="s">
        <v>654</v>
      </c>
      <c r="AZ130" t="s">
        <v>654</v>
      </c>
    </row>
    <row r="133" spans="1:52" s="12" customFormat="1" ht="23.45">
      <c r="A133" s="11" t="s">
        <v>655</v>
      </c>
    </row>
    <row r="134" spans="1:52" s="16" customFormat="1" ht="23.45">
      <c r="A134" s="15"/>
    </row>
    <row r="135" spans="1:52">
      <c r="B135" s="6" t="s">
        <v>656</v>
      </c>
      <c r="E135" t="s">
        <v>617</v>
      </c>
      <c r="G135" s="24" t="s">
        <v>657</v>
      </c>
    </row>
    <row r="136" spans="1:52">
      <c r="B136" t="s">
        <v>617</v>
      </c>
      <c r="E136" t="s">
        <v>658</v>
      </c>
    </row>
    <row r="137" spans="1:52">
      <c r="B137" t="s">
        <v>659</v>
      </c>
      <c r="E137" t="s">
        <v>660</v>
      </c>
    </row>
    <row r="138" spans="1:52">
      <c r="B138" t="s">
        <v>660</v>
      </c>
      <c r="E138" t="s">
        <v>629</v>
      </c>
    </row>
    <row r="139" spans="1:52">
      <c r="B139" t="s">
        <v>629</v>
      </c>
      <c r="E139" t="s">
        <v>661</v>
      </c>
    </row>
    <row r="140" spans="1:52">
      <c r="B140" t="s">
        <v>661</v>
      </c>
      <c r="E140" t="s">
        <v>662</v>
      </c>
    </row>
    <row r="141" spans="1:52">
      <c r="B141" t="s">
        <v>662</v>
      </c>
      <c r="E141" t="s">
        <v>663</v>
      </c>
    </row>
    <row r="142" spans="1:52">
      <c r="B142" t="s">
        <v>663</v>
      </c>
      <c r="E142" t="s">
        <v>664</v>
      </c>
    </row>
    <row r="143" spans="1:52">
      <c r="B143" t="s">
        <v>664</v>
      </c>
      <c r="E143" t="s">
        <v>665</v>
      </c>
    </row>
    <row r="144" spans="1:52">
      <c r="B144" t="s">
        <v>665</v>
      </c>
      <c r="E144" t="s">
        <v>666</v>
      </c>
    </row>
    <row r="145" spans="2:5">
      <c r="B145" t="s">
        <v>666</v>
      </c>
      <c r="E145" t="s">
        <v>667</v>
      </c>
    </row>
    <row r="146" spans="2:5">
      <c r="B146" t="s">
        <v>667</v>
      </c>
      <c r="E146" t="s">
        <v>668</v>
      </c>
    </row>
    <row r="147" spans="2:5">
      <c r="B147" t="s">
        <v>668</v>
      </c>
      <c r="E147" t="s">
        <v>669</v>
      </c>
    </row>
    <row r="148" spans="2:5">
      <c r="B148" t="s">
        <v>669</v>
      </c>
      <c r="E148" t="s">
        <v>670</v>
      </c>
    </row>
    <row r="149" spans="2:5">
      <c r="B149" t="s">
        <v>670</v>
      </c>
      <c r="E149" t="s">
        <v>671</v>
      </c>
    </row>
    <row r="150" spans="2:5">
      <c r="B150" t="s">
        <v>671</v>
      </c>
      <c r="E150" t="s">
        <v>672</v>
      </c>
    </row>
    <row r="151" spans="2:5">
      <c r="B151" t="s">
        <v>673</v>
      </c>
      <c r="E151" t="s">
        <v>674</v>
      </c>
    </row>
    <row r="152" spans="2:5">
      <c r="B152" t="s">
        <v>674</v>
      </c>
      <c r="E152" t="s">
        <v>675</v>
      </c>
    </row>
    <row r="153" spans="2:5">
      <c r="B153" t="s">
        <v>676</v>
      </c>
      <c r="E153" t="s">
        <v>677</v>
      </c>
    </row>
    <row r="154" spans="2:5">
      <c r="B154" t="s">
        <v>677</v>
      </c>
      <c r="E154" t="s">
        <v>678</v>
      </c>
    </row>
    <row r="155" spans="2:5">
      <c r="B155" t="s">
        <v>679</v>
      </c>
      <c r="E155" t="s">
        <v>680</v>
      </c>
    </row>
    <row r="156" spans="2:5">
      <c r="B156" t="s">
        <v>680</v>
      </c>
      <c r="E156" t="s">
        <v>681</v>
      </c>
    </row>
    <row r="157" spans="2:5">
      <c r="B157" t="s">
        <v>681</v>
      </c>
      <c r="E157" t="s">
        <v>682</v>
      </c>
    </row>
    <row r="158" spans="2:5">
      <c r="B158" t="s">
        <v>682</v>
      </c>
      <c r="E158" t="s">
        <v>683</v>
      </c>
    </row>
    <row r="159" spans="2:5">
      <c r="B159" t="s">
        <v>683</v>
      </c>
      <c r="E159" t="s">
        <v>684</v>
      </c>
    </row>
    <row r="160" spans="2:5">
      <c r="B160" t="s">
        <v>684</v>
      </c>
      <c r="E160" t="s">
        <v>685</v>
      </c>
    </row>
    <row r="161" spans="2:5">
      <c r="B161" t="s">
        <v>685</v>
      </c>
      <c r="E161" t="s">
        <v>686</v>
      </c>
    </row>
    <row r="162" spans="2:5">
      <c r="B162" t="s">
        <v>686</v>
      </c>
      <c r="E162" t="s">
        <v>687</v>
      </c>
    </row>
    <row r="163" spans="2:5">
      <c r="B163" t="s">
        <v>687</v>
      </c>
      <c r="E163" t="s">
        <v>688</v>
      </c>
    </row>
    <row r="164" spans="2:5">
      <c r="B164" t="s">
        <v>688</v>
      </c>
      <c r="E164" t="s">
        <v>689</v>
      </c>
    </row>
    <row r="165" spans="2:5">
      <c r="B165" t="s">
        <v>689</v>
      </c>
      <c r="E165" t="s">
        <v>690</v>
      </c>
    </row>
    <row r="166" spans="2:5">
      <c r="B166" t="s">
        <v>690</v>
      </c>
      <c r="E166" t="s">
        <v>691</v>
      </c>
    </row>
    <row r="167" spans="2:5">
      <c r="B167" t="s">
        <v>691</v>
      </c>
      <c r="E167" t="s">
        <v>692</v>
      </c>
    </row>
    <row r="168" spans="2:5">
      <c r="B168" t="s">
        <v>692</v>
      </c>
      <c r="E168" t="s">
        <v>693</v>
      </c>
    </row>
    <row r="169" spans="2:5">
      <c r="B169" t="s">
        <v>693</v>
      </c>
      <c r="E169" t="s">
        <v>694</v>
      </c>
    </row>
    <row r="170" spans="2:5">
      <c r="B170" t="s">
        <v>694</v>
      </c>
      <c r="E170" t="s">
        <v>695</v>
      </c>
    </row>
    <row r="171" spans="2:5">
      <c r="B171" t="s">
        <v>695</v>
      </c>
      <c r="E171" t="s">
        <v>696</v>
      </c>
    </row>
    <row r="172" spans="2:5">
      <c r="B172" t="s">
        <v>696</v>
      </c>
      <c r="E172" t="s">
        <v>697</v>
      </c>
    </row>
    <row r="173" spans="2:5">
      <c r="B173" t="s">
        <v>697</v>
      </c>
      <c r="E173" t="s">
        <v>698</v>
      </c>
    </row>
    <row r="174" spans="2:5">
      <c r="B174" t="s">
        <v>698</v>
      </c>
      <c r="E174" t="s">
        <v>699</v>
      </c>
    </row>
    <row r="175" spans="2:5">
      <c r="B175" t="s">
        <v>699</v>
      </c>
      <c r="E175" t="s">
        <v>700</v>
      </c>
    </row>
    <row r="176" spans="2:5">
      <c r="B176" t="s">
        <v>700</v>
      </c>
      <c r="E176" t="s">
        <v>701</v>
      </c>
    </row>
    <row r="177" spans="2:22">
      <c r="B177" t="s">
        <v>701</v>
      </c>
      <c r="E177" t="s">
        <v>702</v>
      </c>
    </row>
    <row r="178" spans="2:22">
      <c r="B178" t="s">
        <v>702</v>
      </c>
      <c r="E178" t="s">
        <v>703</v>
      </c>
    </row>
    <row r="179" spans="2:22">
      <c r="B179" t="s">
        <v>703</v>
      </c>
      <c r="E179" t="s">
        <v>704</v>
      </c>
    </row>
    <row r="180" spans="2:22">
      <c r="B180" t="s">
        <v>704</v>
      </c>
      <c r="E180" t="s">
        <v>705</v>
      </c>
    </row>
    <row r="181" spans="2:22">
      <c r="B181" t="s">
        <v>705</v>
      </c>
      <c r="E181" t="s">
        <v>706</v>
      </c>
    </row>
    <row r="182" spans="2:22">
      <c r="B182" t="s">
        <v>706</v>
      </c>
      <c r="E182" t="s">
        <v>707</v>
      </c>
    </row>
    <row r="183" spans="2:22">
      <c r="B183" t="s">
        <v>707</v>
      </c>
      <c r="E183" t="s">
        <v>708</v>
      </c>
    </row>
    <row r="184" spans="2:22">
      <c r="B184" t="s">
        <v>708</v>
      </c>
      <c r="E184" t="s">
        <v>709</v>
      </c>
    </row>
    <row r="185" spans="2:22">
      <c r="B185" t="s">
        <v>709</v>
      </c>
      <c r="E185" t="s">
        <v>710</v>
      </c>
    </row>
    <row r="186" spans="2:22">
      <c r="B186" t="s">
        <v>710</v>
      </c>
      <c r="E186" t="s">
        <v>711</v>
      </c>
      <c r="L186" t="s">
        <v>712</v>
      </c>
      <c r="M186" t="s">
        <v>542</v>
      </c>
      <c r="N186" t="s">
        <v>543</v>
      </c>
    </row>
    <row r="187" spans="2:22">
      <c r="B187" t="s">
        <v>711</v>
      </c>
      <c r="E187" t="s">
        <v>713</v>
      </c>
      <c r="K187" t="s">
        <v>714</v>
      </c>
      <c r="L187" t="s">
        <v>715</v>
      </c>
      <c r="M187">
        <f>K93</f>
        <v>2.0000000000000004</v>
      </c>
      <c r="N187">
        <f>L93</f>
        <v>0.6</v>
      </c>
    </row>
    <row r="188" spans="2:22">
      <c r="B188" t="s">
        <v>713</v>
      </c>
      <c r="E188" t="s">
        <v>716</v>
      </c>
    </row>
    <row r="189" spans="2:22">
      <c r="B189" t="s">
        <v>716</v>
      </c>
      <c r="E189" t="s">
        <v>717</v>
      </c>
    </row>
    <row r="190" spans="2:22">
      <c r="B190" t="s">
        <v>717</v>
      </c>
      <c r="E190" t="s">
        <v>718</v>
      </c>
    </row>
    <row r="191" spans="2:22">
      <c r="B191" t="s">
        <v>718</v>
      </c>
      <c r="E191" t="s">
        <v>719</v>
      </c>
      <c r="N191" s="962" t="s">
        <v>720</v>
      </c>
      <c r="O191" s="962"/>
      <c r="P191" s="962"/>
      <c r="Q191" s="962"/>
      <c r="R191" s="962"/>
      <c r="S191" s="962"/>
      <c r="V191" t="s">
        <v>721</v>
      </c>
    </row>
    <row r="192" spans="2:22">
      <c r="B192" t="s">
        <v>719</v>
      </c>
      <c r="E192" t="s">
        <v>722</v>
      </c>
      <c r="N192" s="961" t="s">
        <v>558</v>
      </c>
      <c r="O192" s="961"/>
      <c r="P192" s="961"/>
      <c r="Q192" s="961"/>
      <c r="R192" s="9" t="s">
        <v>559</v>
      </c>
      <c r="S192" s="17">
        <v>3286.2707288543102</v>
      </c>
      <c r="U192" t="s">
        <v>600</v>
      </c>
      <c r="V192">
        <v>10</v>
      </c>
    </row>
    <row r="193" spans="1:22">
      <c r="B193" t="s">
        <v>722</v>
      </c>
      <c r="E193" t="s">
        <v>723</v>
      </c>
      <c r="N193" s="961" t="s">
        <v>561</v>
      </c>
      <c r="O193" s="961"/>
      <c r="P193" s="961"/>
      <c r="Q193" s="961"/>
      <c r="R193" s="9" t="s">
        <v>559</v>
      </c>
      <c r="S193" s="18">
        <v>9.0034814489159292</v>
      </c>
      <c r="U193" t="s">
        <v>601</v>
      </c>
      <c r="V193">
        <v>9</v>
      </c>
    </row>
    <row r="194" spans="1:22">
      <c r="B194" t="s">
        <v>723</v>
      </c>
      <c r="E194" t="s">
        <v>724</v>
      </c>
      <c r="N194" s="961" t="s">
        <v>725</v>
      </c>
      <c r="O194" s="961"/>
      <c r="P194" s="961"/>
      <c r="Q194" s="961"/>
      <c r="R194" s="9" t="s">
        <v>559</v>
      </c>
      <c r="S194" s="25">
        <f>S192/249</f>
        <v>13.197874413069519</v>
      </c>
      <c r="U194" t="s">
        <v>599</v>
      </c>
      <c r="V194">
        <v>9</v>
      </c>
    </row>
    <row r="195" spans="1:22">
      <c r="B195" t="s">
        <v>724</v>
      </c>
      <c r="E195" t="s">
        <v>726</v>
      </c>
    </row>
    <row r="196" spans="1:22">
      <c r="B196" t="s">
        <v>726</v>
      </c>
      <c r="E196" t="s">
        <v>727</v>
      </c>
    </row>
    <row r="197" spans="1:22">
      <c r="B197" t="s">
        <v>727</v>
      </c>
      <c r="E197" t="s">
        <v>728</v>
      </c>
    </row>
    <row r="198" spans="1:22">
      <c r="B198" t="s">
        <v>728</v>
      </c>
      <c r="E198" t="s">
        <v>729</v>
      </c>
    </row>
    <row r="199" spans="1:22">
      <c r="B199" t="s">
        <v>729</v>
      </c>
    </row>
    <row r="202" spans="1:22" s="12" customFormat="1" ht="23.45">
      <c r="A202" s="11" t="s">
        <v>730</v>
      </c>
    </row>
    <row r="204" spans="1:22">
      <c r="B204" t="s">
        <v>731</v>
      </c>
    </row>
    <row r="205" spans="1:22">
      <c r="B205" t="s">
        <v>732</v>
      </c>
      <c r="D205" t="s">
        <v>733</v>
      </c>
      <c r="F205" t="s">
        <v>734</v>
      </c>
    </row>
    <row r="206" spans="1:22">
      <c r="B206" t="s">
        <v>735</v>
      </c>
      <c r="D206" t="s">
        <v>736</v>
      </c>
      <c r="F206" t="s">
        <v>737</v>
      </c>
    </row>
    <row r="207" spans="1:22">
      <c r="B207" t="s">
        <v>660</v>
      </c>
      <c r="D207" t="s">
        <v>660</v>
      </c>
      <c r="F207" t="s">
        <v>660</v>
      </c>
      <c r="K207" t="s">
        <v>601</v>
      </c>
    </row>
    <row r="208" spans="1:22">
      <c r="B208" t="s">
        <v>738</v>
      </c>
      <c r="D208" t="s">
        <v>738</v>
      </c>
      <c r="F208" t="s">
        <v>738</v>
      </c>
    </row>
    <row r="209" spans="2:10">
      <c r="B209" t="s">
        <v>739</v>
      </c>
      <c r="D209" t="s">
        <v>739</v>
      </c>
      <c r="F209" t="s">
        <v>739</v>
      </c>
      <c r="J209" s="3">
        <v>1</v>
      </c>
    </row>
    <row r="210" spans="2:10">
      <c r="B210" t="s">
        <v>740</v>
      </c>
      <c r="D210" t="s">
        <v>740</v>
      </c>
      <c r="F210" t="s">
        <v>740</v>
      </c>
      <c r="J210" s="3">
        <f t="shared" ref="J210:J232" si="1">J209+1</f>
        <v>2</v>
      </c>
    </row>
    <row r="211" spans="2:10">
      <c r="B211" t="s">
        <v>741</v>
      </c>
      <c r="D211" t="s">
        <v>741</v>
      </c>
      <c r="F211" t="s">
        <v>741</v>
      </c>
      <c r="J211" s="3">
        <f t="shared" si="1"/>
        <v>3</v>
      </c>
    </row>
    <row r="212" spans="2:10">
      <c r="B212" t="s">
        <v>742</v>
      </c>
      <c r="D212" t="s">
        <v>742</v>
      </c>
      <c r="F212" t="s">
        <v>742</v>
      </c>
      <c r="J212" s="3">
        <f t="shared" si="1"/>
        <v>4</v>
      </c>
    </row>
    <row r="213" spans="2:10">
      <c r="B213" t="s">
        <v>743</v>
      </c>
      <c r="D213" t="s">
        <v>743</v>
      </c>
      <c r="F213" t="s">
        <v>743</v>
      </c>
      <c r="J213" s="3">
        <f t="shared" si="1"/>
        <v>5</v>
      </c>
    </row>
    <row r="214" spans="2:10">
      <c r="B214" t="s">
        <v>744</v>
      </c>
      <c r="D214" t="s">
        <v>744</v>
      </c>
      <c r="F214" t="s">
        <v>744</v>
      </c>
      <c r="J214" s="3">
        <f t="shared" si="1"/>
        <v>6</v>
      </c>
    </row>
    <row r="215" spans="2:10">
      <c r="B215" t="s">
        <v>745</v>
      </c>
      <c r="D215" t="s">
        <v>745</v>
      </c>
      <c r="F215" t="s">
        <v>745</v>
      </c>
      <c r="J215" s="3">
        <f t="shared" si="1"/>
        <v>7</v>
      </c>
    </row>
    <row r="216" spans="2:10">
      <c r="B216" t="s">
        <v>746</v>
      </c>
      <c r="D216" t="s">
        <v>746</v>
      </c>
      <c r="F216" t="s">
        <v>746</v>
      </c>
      <c r="J216" s="3">
        <f t="shared" si="1"/>
        <v>8</v>
      </c>
    </row>
    <row r="217" spans="2:10">
      <c r="B217" t="s">
        <v>747</v>
      </c>
      <c r="D217" t="s">
        <v>747</v>
      </c>
      <c r="F217" t="s">
        <v>747</v>
      </c>
      <c r="J217" s="3">
        <f t="shared" si="1"/>
        <v>9</v>
      </c>
    </row>
    <row r="218" spans="2:10">
      <c r="B218" t="s">
        <v>748</v>
      </c>
      <c r="D218" t="s">
        <v>748</v>
      </c>
      <c r="F218" t="s">
        <v>748</v>
      </c>
      <c r="J218" s="3">
        <f t="shared" si="1"/>
        <v>10</v>
      </c>
    </row>
    <row r="219" spans="2:10">
      <c r="B219" t="s">
        <v>749</v>
      </c>
      <c r="D219" t="s">
        <v>749</v>
      </c>
      <c r="F219" t="s">
        <v>749</v>
      </c>
      <c r="J219" s="3">
        <f t="shared" si="1"/>
        <v>11</v>
      </c>
    </row>
    <row r="220" spans="2:10">
      <c r="B220" t="s">
        <v>750</v>
      </c>
      <c r="D220" t="s">
        <v>750</v>
      </c>
      <c r="F220" t="s">
        <v>750</v>
      </c>
      <c r="J220" s="3">
        <f t="shared" si="1"/>
        <v>12</v>
      </c>
    </row>
    <row r="221" spans="2:10">
      <c r="B221" t="s">
        <v>751</v>
      </c>
      <c r="D221" t="s">
        <v>751</v>
      </c>
      <c r="F221" t="s">
        <v>751</v>
      </c>
      <c r="J221" s="3">
        <f t="shared" si="1"/>
        <v>13</v>
      </c>
    </row>
    <row r="222" spans="2:10">
      <c r="B222" t="s">
        <v>752</v>
      </c>
      <c r="D222" t="s">
        <v>752</v>
      </c>
      <c r="F222" t="s">
        <v>753</v>
      </c>
      <c r="J222" s="3">
        <f t="shared" si="1"/>
        <v>14</v>
      </c>
    </row>
    <row r="223" spans="2:10">
      <c r="B223" t="s">
        <v>754</v>
      </c>
      <c r="D223" t="s">
        <v>754</v>
      </c>
      <c r="F223" t="s">
        <v>754</v>
      </c>
      <c r="J223" s="3">
        <f t="shared" si="1"/>
        <v>15</v>
      </c>
    </row>
    <row r="224" spans="2:10">
      <c r="B224" t="s">
        <v>755</v>
      </c>
      <c r="D224" t="s">
        <v>756</v>
      </c>
      <c r="F224" t="s">
        <v>757</v>
      </c>
      <c r="J224" s="3">
        <f t="shared" si="1"/>
        <v>16</v>
      </c>
    </row>
    <row r="225" spans="2:10">
      <c r="B225" t="s">
        <v>758</v>
      </c>
      <c r="D225" t="s">
        <v>758</v>
      </c>
      <c r="F225" t="s">
        <v>758</v>
      </c>
      <c r="J225" s="3">
        <f t="shared" si="1"/>
        <v>17</v>
      </c>
    </row>
    <row r="226" spans="2:10">
      <c r="B226" t="s">
        <v>759</v>
      </c>
      <c r="D226" t="s">
        <v>760</v>
      </c>
      <c r="F226" t="s">
        <v>761</v>
      </c>
      <c r="J226" s="3">
        <f t="shared" si="1"/>
        <v>18</v>
      </c>
    </row>
    <row r="227" spans="2:10">
      <c r="B227" t="s">
        <v>762</v>
      </c>
      <c r="D227" t="s">
        <v>762</v>
      </c>
      <c r="F227" t="s">
        <v>762</v>
      </c>
      <c r="J227" s="3">
        <f t="shared" si="1"/>
        <v>19</v>
      </c>
    </row>
    <row r="228" spans="2:10">
      <c r="B228" t="s">
        <v>763</v>
      </c>
      <c r="D228" t="s">
        <v>764</v>
      </c>
      <c r="F228" t="s">
        <v>765</v>
      </c>
      <c r="J228" s="3">
        <f t="shared" si="1"/>
        <v>20</v>
      </c>
    </row>
    <row r="229" spans="2:10">
      <c r="B229" t="s">
        <v>766</v>
      </c>
      <c r="D229" t="s">
        <v>766</v>
      </c>
      <c r="F229" t="s">
        <v>766</v>
      </c>
      <c r="J229" s="3">
        <f t="shared" si="1"/>
        <v>21</v>
      </c>
    </row>
    <row r="230" spans="2:10">
      <c r="B230" t="s">
        <v>767</v>
      </c>
      <c r="D230" t="s">
        <v>768</v>
      </c>
      <c r="F230" t="s">
        <v>769</v>
      </c>
      <c r="J230" s="3">
        <f t="shared" si="1"/>
        <v>22</v>
      </c>
    </row>
    <row r="231" spans="2:10">
      <c r="B231" t="s">
        <v>770</v>
      </c>
      <c r="D231" t="s">
        <v>770</v>
      </c>
      <c r="F231" t="s">
        <v>770</v>
      </c>
      <c r="J231" s="3">
        <f t="shared" si="1"/>
        <v>23</v>
      </c>
    </row>
    <row r="232" spans="2:10">
      <c r="B232" t="s">
        <v>771</v>
      </c>
      <c r="D232" t="s">
        <v>772</v>
      </c>
      <c r="F232" t="s">
        <v>773</v>
      </c>
      <c r="J232" s="3">
        <f t="shared" si="1"/>
        <v>24</v>
      </c>
    </row>
    <row r="233" spans="2:10">
      <c r="B233" t="s">
        <v>774</v>
      </c>
      <c r="D233" t="s">
        <v>774</v>
      </c>
      <c r="F233" t="s">
        <v>774</v>
      </c>
    </row>
    <row r="234" spans="2:10">
      <c r="B234" t="s">
        <v>775</v>
      </c>
      <c r="D234" t="s">
        <v>776</v>
      </c>
      <c r="F234" t="s">
        <v>777</v>
      </c>
    </row>
    <row r="235" spans="2:10">
      <c r="B235" t="s">
        <v>778</v>
      </c>
      <c r="D235" t="s">
        <v>778</v>
      </c>
      <c r="F235" t="s">
        <v>778</v>
      </c>
    </row>
    <row r="236" spans="2:10">
      <c r="B236" t="s">
        <v>779</v>
      </c>
      <c r="D236" t="s">
        <v>780</v>
      </c>
      <c r="F236" t="s">
        <v>781</v>
      </c>
    </row>
    <row r="237" spans="2:10">
      <c r="B237" t="s">
        <v>782</v>
      </c>
      <c r="D237" t="s">
        <v>782</v>
      </c>
      <c r="F237" t="s">
        <v>782</v>
      </c>
    </row>
    <row r="238" spans="2:10">
      <c r="B238" t="s">
        <v>783</v>
      </c>
      <c r="D238" t="s">
        <v>784</v>
      </c>
      <c r="F238" t="s">
        <v>785</v>
      </c>
    </row>
    <row r="239" spans="2:10">
      <c r="B239" t="s">
        <v>786</v>
      </c>
      <c r="D239" t="s">
        <v>786</v>
      </c>
      <c r="F239" t="s">
        <v>786</v>
      </c>
    </row>
    <row r="240" spans="2:10">
      <c r="B240" t="s">
        <v>787</v>
      </c>
      <c r="D240" t="s">
        <v>788</v>
      </c>
      <c r="F240" t="s">
        <v>789</v>
      </c>
    </row>
    <row r="241" spans="2:6">
      <c r="B241" t="s">
        <v>790</v>
      </c>
      <c r="D241" t="s">
        <v>790</v>
      </c>
      <c r="F241" t="s">
        <v>790</v>
      </c>
    </row>
    <row r="242" spans="2:6">
      <c r="B242" t="s">
        <v>791</v>
      </c>
      <c r="D242" t="s">
        <v>792</v>
      </c>
      <c r="F242" t="s">
        <v>793</v>
      </c>
    </row>
    <row r="243" spans="2:6">
      <c r="B243" t="s">
        <v>794</v>
      </c>
      <c r="D243" t="s">
        <v>794</v>
      </c>
      <c r="F243" t="s">
        <v>794</v>
      </c>
    </row>
    <row r="244" spans="2:6">
      <c r="B244" t="s">
        <v>795</v>
      </c>
      <c r="D244" t="s">
        <v>796</v>
      </c>
      <c r="F244" t="s">
        <v>796</v>
      </c>
    </row>
    <row r="245" spans="2:6">
      <c r="B245" t="s">
        <v>797</v>
      </c>
      <c r="D245" t="s">
        <v>797</v>
      </c>
      <c r="F245" t="s">
        <v>797</v>
      </c>
    </row>
    <row r="246" spans="2:6">
      <c r="B246" t="s">
        <v>798</v>
      </c>
      <c r="D246" t="s">
        <v>799</v>
      </c>
      <c r="F246" t="s">
        <v>800</v>
      </c>
    </row>
    <row r="247" spans="2:6">
      <c r="B247" t="s">
        <v>801</v>
      </c>
      <c r="D247" t="s">
        <v>801</v>
      </c>
      <c r="F247" t="s">
        <v>801</v>
      </c>
    </row>
    <row r="248" spans="2:6">
      <c r="B248" t="s">
        <v>802</v>
      </c>
      <c r="D248" t="s">
        <v>803</v>
      </c>
      <c r="F248" t="s">
        <v>803</v>
      </c>
    </row>
    <row r="249" spans="2:6">
      <c r="B249" t="s">
        <v>804</v>
      </c>
      <c r="D249" t="s">
        <v>804</v>
      </c>
      <c r="F249" t="s">
        <v>804</v>
      </c>
    </row>
    <row r="250" spans="2:6">
      <c r="B250" t="s">
        <v>805</v>
      </c>
      <c r="D250" t="s">
        <v>806</v>
      </c>
      <c r="F250" t="s">
        <v>806</v>
      </c>
    </row>
    <row r="251" spans="2:6">
      <c r="B251" t="s">
        <v>807</v>
      </c>
      <c r="D251" t="s">
        <v>807</v>
      </c>
      <c r="F251" t="s">
        <v>807</v>
      </c>
    </row>
    <row r="252" spans="2:6">
      <c r="B252" t="s">
        <v>808</v>
      </c>
      <c r="D252" t="s">
        <v>809</v>
      </c>
      <c r="F252" t="s">
        <v>809</v>
      </c>
    </row>
    <row r="253" spans="2:6">
      <c r="B253" t="s">
        <v>810</v>
      </c>
      <c r="D253" t="s">
        <v>810</v>
      </c>
      <c r="F253" t="s">
        <v>810</v>
      </c>
    </row>
    <row r="254" spans="2:6">
      <c r="B254" t="s">
        <v>811</v>
      </c>
      <c r="D254" t="s">
        <v>812</v>
      </c>
      <c r="F254" t="s">
        <v>812</v>
      </c>
    </row>
    <row r="255" spans="2:6">
      <c r="B255" t="s">
        <v>813</v>
      </c>
      <c r="D255" t="s">
        <v>813</v>
      </c>
      <c r="F255" t="s">
        <v>813</v>
      </c>
    </row>
    <row r="256" spans="2:6">
      <c r="B256" t="s">
        <v>814</v>
      </c>
      <c r="D256" t="s">
        <v>815</v>
      </c>
      <c r="F256" t="s">
        <v>815</v>
      </c>
    </row>
  </sheetData>
  <mergeCells count="15">
    <mergeCell ref="A1:F1"/>
    <mergeCell ref="C2:D2"/>
    <mergeCell ref="N192:Q192"/>
    <mergeCell ref="A33:M33"/>
    <mergeCell ref="A35:C35"/>
    <mergeCell ref="A36:C36"/>
    <mergeCell ref="A37:C37"/>
    <mergeCell ref="N193:Q193"/>
    <mergeCell ref="N194:Q194"/>
    <mergeCell ref="N191:S191"/>
    <mergeCell ref="J66:L66"/>
    <mergeCell ref="A50:M50"/>
    <mergeCell ref="B66:C66"/>
    <mergeCell ref="E66:G66"/>
    <mergeCell ref="J67:K67"/>
  </mergeCells>
  <phoneticPr fontId="8"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D9D48C-EFB6-440B-BE4F-FD4465FADBA0}">
  <sheetPr codeName="Sheet20"/>
  <dimension ref="A1:Y134"/>
  <sheetViews>
    <sheetView zoomScale="70" zoomScaleNormal="70" workbookViewId="0">
      <selection activeCell="E10" sqref="E10"/>
    </sheetView>
  </sheetViews>
  <sheetFormatPr defaultColWidth="8.7109375" defaultRowHeight="13.15"/>
  <cols>
    <col min="1" max="2" width="8.7109375" style="68"/>
    <col min="3" max="5" width="13.140625" style="68" customWidth="1"/>
    <col min="6" max="8" width="19.28515625" style="68" customWidth="1"/>
    <col min="9" max="12" width="13.140625" style="68" customWidth="1"/>
    <col min="13" max="13" width="8.7109375" style="68"/>
    <col min="14" max="14" width="13.7109375" style="68" customWidth="1"/>
    <col min="15" max="15" width="7" style="68" customWidth="1"/>
    <col min="16" max="18" width="17.7109375" style="68" customWidth="1"/>
    <col min="19" max="19" width="14.5703125" style="68" customWidth="1"/>
    <col min="20" max="23" width="14.7109375" style="68" customWidth="1"/>
    <col min="24" max="26" width="13.7109375" style="68" customWidth="1"/>
    <col min="27" max="27" width="10.7109375" style="68" customWidth="1"/>
    <col min="28" max="29" width="8.7109375" style="68"/>
    <col min="30" max="30" width="13.7109375" style="68" customWidth="1"/>
    <col min="31" max="33" width="8.7109375" style="68"/>
    <col min="34" max="34" width="12.42578125" style="68" customWidth="1"/>
    <col min="35" max="16384" width="8.7109375" style="68"/>
  </cols>
  <sheetData>
    <row r="1" spans="1:23" ht="27" customHeight="1">
      <c r="A1" s="975" t="str">
        <f>"CalBEM Energy Consumption - "&amp;Prototype!A2</f>
        <v>CalBEM Energy Consumption - RestaurantFastFood</v>
      </c>
      <c r="B1" s="913"/>
      <c r="C1" s="913"/>
      <c r="D1" s="913"/>
      <c r="E1" s="913"/>
      <c r="F1" s="913"/>
      <c r="G1" s="913"/>
      <c r="H1" s="913"/>
      <c r="I1" s="976" t="s">
        <v>816</v>
      </c>
      <c r="J1" s="976"/>
      <c r="K1" s="976"/>
      <c r="L1" s="976"/>
      <c r="N1" s="974" t="s">
        <v>817</v>
      </c>
      <c r="O1" s="826"/>
      <c r="P1" s="826"/>
      <c r="Q1" s="826"/>
      <c r="R1" s="826"/>
      <c r="S1" s="826"/>
      <c r="T1" s="826"/>
      <c r="U1" s="826"/>
      <c r="V1" s="826"/>
      <c r="W1" s="443"/>
    </row>
    <row r="2" spans="1:23" ht="39.6" customHeight="1">
      <c r="A2" s="752" t="s">
        <v>7</v>
      </c>
      <c r="B2" s="753" t="s">
        <v>818</v>
      </c>
      <c r="C2" s="754" t="s">
        <v>819</v>
      </c>
      <c r="D2" s="755" t="s">
        <v>820</v>
      </c>
      <c r="E2" s="756" t="s">
        <v>821</v>
      </c>
      <c r="F2" s="754" t="s">
        <v>822</v>
      </c>
      <c r="G2" s="757" t="s">
        <v>823</v>
      </c>
      <c r="H2" s="758" t="s">
        <v>824</v>
      </c>
      <c r="I2" s="759" t="s">
        <v>825</v>
      </c>
      <c r="J2" s="760" t="s">
        <v>826</v>
      </c>
      <c r="K2" s="760" t="s">
        <v>827</v>
      </c>
      <c r="L2" s="761" t="s">
        <v>828</v>
      </c>
      <c r="N2" s="101" t="s">
        <v>7</v>
      </c>
      <c r="O2" s="106" t="s">
        <v>818</v>
      </c>
      <c r="P2" s="772" t="s">
        <v>829</v>
      </c>
      <c r="Q2" s="772" t="s">
        <v>830</v>
      </c>
      <c r="R2" s="772" t="s">
        <v>831</v>
      </c>
      <c r="S2" s="772" t="s">
        <v>832</v>
      </c>
      <c r="T2" s="772" t="s">
        <v>826</v>
      </c>
      <c r="U2" s="772" t="s">
        <v>827</v>
      </c>
      <c r="V2" s="772" t="s">
        <v>833</v>
      </c>
      <c r="W2" s="775"/>
    </row>
    <row r="3" spans="1:23" ht="19.149999999999999" customHeight="1">
      <c r="A3" s="972" t="s">
        <v>834</v>
      </c>
      <c r="B3" s="762">
        <v>1</v>
      </c>
      <c r="C3" s="779">
        <v>96.890049176436577</v>
      </c>
      <c r="D3" s="780">
        <v>223.56982918821166</v>
      </c>
      <c r="E3" s="781">
        <v>320.45987836464826</v>
      </c>
      <c r="F3" s="25">
        <v>95.98</v>
      </c>
      <c r="G3" s="25">
        <v>217.32</v>
      </c>
      <c r="H3" s="776">
        <v>313.3</v>
      </c>
      <c r="I3" s="763">
        <v>442.6</v>
      </c>
      <c r="J3" s="764">
        <f>I3*1.25</f>
        <v>553.25</v>
      </c>
      <c r="K3" s="127">
        <f>0.75*I3</f>
        <v>331.95000000000005</v>
      </c>
      <c r="L3" s="765">
        <f>J3-K3</f>
        <v>221.29999999999995</v>
      </c>
      <c r="N3" s="971" t="s">
        <v>178</v>
      </c>
      <c r="O3" s="100">
        <v>1</v>
      </c>
      <c r="P3" s="330">
        <v>2670.2480256623271</v>
      </c>
      <c r="Q3" s="773">
        <v>140.21338150362919</v>
      </c>
      <c r="R3" s="773">
        <v>188.39676346573083</v>
      </c>
      <c r="S3" s="774">
        <f>Q3+R3</f>
        <v>328.61014496936002</v>
      </c>
      <c r="T3" s="774">
        <f>S3*1.25</f>
        <v>410.76268121170006</v>
      </c>
      <c r="U3" s="774">
        <f>S3*0.75</f>
        <v>246.45760872702002</v>
      </c>
      <c r="V3" s="774">
        <f>T3-U3</f>
        <v>164.30507248468004</v>
      </c>
      <c r="W3" s="771"/>
    </row>
    <row r="4" spans="1:23" ht="19.149999999999999" customHeight="1">
      <c r="A4" s="972"/>
      <c r="B4" s="762">
        <v>2</v>
      </c>
      <c r="C4" s="779">
        <v>127.48063612942232</v>
      </c>
      <c r="D4" s="780">
        <v>201.93295315058194</v>
      </c>
      <c r="E4" s="781">
        <v>329.41358928000426</v>
      </c>
      <c r="F4" s="25">
        <v>119.46</v>
      </c>
      <c r="G4" s="25">
        <v>190.73</v>
      </c>
      <c r="H4" s="776">
        <v>310.19</v>
      </c>
      <c r="I4" s="763">
        <v>442.6</v>
      </c>
      <c r="J4" s="764">
        <f t="shared" ref="J4:J18" si="0">I4*1.25</f>
        <v>553.25</v>
      </c>
      <c r="K4" s="127">
        <f t="shared" ref="K4:K18" si="1">0.75*I4</f>
        <v>331.95000000000005</v>
      </c>
      <c r="L4" s="765">
        <f t="shared" ref="L4:L18" si="2">J4-K4</f>
        <v>221.29999999999995</v>
      </c>
      <c r="N4" s="866"/>
      <c r="O4" s="100">
        <v>2</v>
      </c>
      <c r="P4" s="330">
        <v>4962.8202372006817</v>
      </c>
      <c r="Q4" s="773">
        <v>115.43441558226802</v>
      </c>
      <c r="R4" s="773">
        <v>178.59593571391775</v>
      </c>
      <c r="S4" s="774">
        <f t="shared" ref="S4:S18" si="3">Q4+R4</f>
        <v>294.03035129618576</v>
      </c>
      <c r="T4" s="774">
        <f t="shared" ref="T4:T18" si="4">S4*1.25</f>
        <v>367.53793912023218</v>
      </c>
      <c r="U4" s="774">
        <f t="shared" ref="U4:U18" si="5">S4*0.75</f>
        <v>220.52276347213933</v>
      </c>
      <c r="V4" s="774">
        <f t="shared" ref="V4:V18" si="6">T4-U4</f>
        <v>147.01517564809285</v>
      </c>
      <c r="W4" s="771"/>
    </row>
    <row r="5" spans="1:23" ht="19.149999999999999" customHeight="1">
      <c r="A5" s="972"/>
      <c r="B5" s="762">
        <v>3</v>
      </c>
      <c r="C5" s="779">
        <v>114.29188009087457</v>
      </c>
      <c r="D5" s="780">
        <v>184.86957082581196</v>
      </c>
      <c r="E5" s="781">
        <v>299.16145091668653</v>
      </c>
      <c r="F5" s="25">
        <v>107.26</v>
      </c>
      <c r="G5" s="25">
        <v>180.12</v>
      </c>
      <c r="H5" s="776">
        <v>287.38</v>
      </c>
      <c r="I5" s="763">
        <v>442.6</v>
      </c>
      <c r="J5" s="764">
        <f t="shared" si="0"/>
        <v>553.25</v>
      </c>
      <c r="K5" s="127">
        <f t="shared" si="1"/>
        <v>331.95000000000005</v>
      </c>
      <c r="L5" s="765">
        <f t="shared" si="2"/>
        <v>221.29999999999995</v>
      </c>
      <c r="N5" s="866"/>
      <c r="O5" s="100">
        <v>3</v>
      </c>
      <c r="P5" s="330">
        <v>23016.188800795153</v>
      </c>
      <c r="Q5" s="773">
        <v>121.68254521688108</v>
      </c>
      <c r="R5" s="773">
        <v>177.66531929741396</v>
      </c>
      <c r="S5" s="774">
        <f t="shared" si="3"/>
        <v>299.34786451429505</v>
      </c>
      <c r="T5" s="774">
        <f t="shared" si="4"/>
        <v>374.1848306428688</v>
      </c>
      <c r="U5" s="774">
        <f t="shared" si="5"/>
        <v>224.5108983857213</v>
      </c>
      <c r="V5" s="774">
        <f t="shared" si="6"/>
        <v>149.6739322571475</v>
      </c>
      <c r="W5" s="771"/>
    </row>
    <row r="6" spans="1:23" ht="19.149999999999999" customHeight="1">
      <c r="A6" s="972"/>
      <c r="B6" s="762">
        <v>4</v>
      </c>
      <c r="C6" s="779">
        <v>144.94317207499779</v>
      </c>
      <c r="D6" s="780">
        <v>193.90123837979377</v>
      </c>
      <c r="E6" s="781">
        <v>338.84441045479156</v>
      </c>
      <c r="F6" s="25">
        <v>133.88999999999999</v>
      </c>
      <c r="G6" s="25">
        <v>181.83</v>
      </c>
      <c r="H6" s="776">
        <v>315.72000000000003</v>
      </c>
      <c r="I6" s="763">
        <v>442.6</v>
      </c>
      <c r="J6" s="764">
        <f t="shared" si="0"/>
        <v>553.25</v>
      </c>
      <c r="K6" s="127">
        <f t="shared" si="1"/>
        <v>331.95000000000005</v>
      </c>
      <c r="L6" s="765">
        <f t="shared" si="2"/>
        <v>221.29999999999995</v>
      </c>
      <c r="N6" s="866"/>
      <c r="O6" s="100">
        <v>4</v>
      </c>
      <c r="P6" s="330">
        <v>11906.950094339501</v>
      </c>
      <c r="Q6" s="773">
        <v>121.67946974211769</v>
      </c>
      <c r="R6" s="773">
        <v>177.22979612539538</v>
      </c>
      <c r="S6" s="774">
        <f t="shared" si="3"/>
        <v>298.90926586751306</v>
      </c>
      <c r="T6" s="774">
        <f t="shared" si="4"/>
        <v>373.63658233439133</v>
      </c>
      <c r="U6" s="774">
        <f t="shared" si="5"/>
        <v>224.18194940063478</v>
      </c>
      <c r="V6" s="774">
        <f t="shared" si="6"/>
        <v>149.45463293375656</v>
      </c>
      <c r="W6" s="771"/>
    </row>
    <row r="7" spans="1:23" ht="19.149999999999999" customHeight="1">
      <c r="A7" s="972"/>
      <c r="B7" s="762">
        <v>5</v>
      </c>
      <c r="C7" s="779">
        <v>116.3806546787291</v>
      </c>
      <c r="D7" s="780">
        <v>185.68276174332362</v>
      </c>
      <c r="E7" s="781">
        <v>302.06341642205274</v>
      </c>
      <c r="F7" s="25">
        <v>108.91</v>
      </c>
      <c r="G7" s="25">
        <v>180.58</v>
      </c>
      <c r="H7" s="776">
        <v>289.49</v>
      </c>
      <c r="I7" s="763">
        <v>442.6</v>
      </c>
      <c r="J7" s="764">
        <f t="shared" si="0"/>
        <v>553.25</v>
      </c>
      <c r="K7" s="127">
        <f t="shared" si="1"/>
        <v>331.95000000000005</v>
      </c>
      <c r="L7" s="765">
        <f t="shared" si="2"/>
        <v>221.29999999999995</v>
      </c>
      <c r="N7" s="866"/>
      <c r="O7" s="100">
        <v>5</v>
      </c>
      <c r="P7" s="330">
        <v>2232.1751752228543</v>
      </c>
      <c r="Q7" s="773">
        <v>116.89706808804395</v>
      </c>
      <c r="R7" s="773">
        <v>182.67997772737826</v>
      </c>
      <c r="S7" s="774">
        <f t="shared" si="3"/>
        <v>299.5770458154222</v>
      </c>
      <c r="T7" s="774">
        <f t="shared" si="4"/>
        <v>374.47130726927776</v>
      </c>
      <c r="U7" s="774">
        <f t="shared" si="5"/>
        <v>224.68278436156663</v>
      </c>
      <c r="V7" s="774">
        <f t="shared" si="6"/>
        <v>149.78852290771113</v>
      </c>
      <c r="W7" s="771"/>
    </row>
    <row r="8" spans="1:23" ht="19.149999999999999" customHeight="1">
      <c r="A8" s="972"/>
      <c r="B8" s="762">
        <v>6</v>
      </c>
      <c r="C8" s="779">
        <v>128.04483136499374</v>
      </c>
      <c r="D8" s="780">
        <v>158.02374243675189</v>
      </c>
      <c r="E8" s="781">
        <v>286.06857380174563</v>
      </c>
      <c r="F8" s="25">
        <v>118.41</v>
      </c>
      <c r="G8" s="25">
        <v>156.16999999999999</v>
      </c>
      <c r="H8" s="776">
        <v>274.58</v>
      </c>
      <c r="I8" s="763">
        <v>442.6</v>
      </c>
      <c r="J8" s="764">
        <f t="shared" si="0"/>
        <v>553.25</v>
      </c>
      <c r="K8" s="127">
        <f t="shared" si="1"/>
        <v>331.95000000000005</v>
      </c>
      <c r="L8" s="765">
        <f t="shared" si="2"/>
        <v>221.29999999999995</v>
      </c>
      <c r="N8" s="866"/>
      <c r="O8" s="100">
        <v>6</v>
      </c>
      <c r="P8" s="330">
        <v>19264.557709840425</v>
      </c>
      <c r="Q8" s="773">
        <v>114.30760646839242</v>
      </c>
      <c r="R8" s="773">
        <v>210.8626210635226</v>
      </c>
      <c r="S8" s="774">
        <f t="shared" si="3"/>
        <v>325.17022753191503</v>
      </c>
      <c r="T8" s="774">
        <f t="shared" si="4"/>
        <v>406.4627844148938</v>
      </c>
      <c r="U8" s="774">
        <f t="shared" si="5"/>
        <v>243.87767064893626</v>
      </c>
      <c r="V8" s="774">
        <f t="shared" si="6"/>
        <v>162.58511376595754</v>
      </c>
      <c r="W8" s="771"/>
    </row>
    <row r="9" spans="1:23" ht="19.149999999999999" customHeight="1">
      <c r="A9" s="972"/>
      <c r="B9" s="762">
        <v>7</v>
      </c>
      <c r="C9" s="779">
        <v>127.67108223125838</v>
      </c>
      <c r="D9" s="780">
        <v>156.38228342247794</v>
      </c>
      <c r="E9" s="781">
        <v>284.05336565373631</v>
      </c>
      <c r="F9" s="25">
        <v>118.54</v>
      </c>
      <c r="G9" s="25">
        <v>154.74</v>
      </c>
      <c r="H9" s="776">
        <v>273.28000000000003</v>
      </c>
      <c r="I9" s="763">
        <v>442.6</v>
      </c>
      <c r="J9" s="764">
        <f t="shared" si="0"/>
        <v>553.25</v>
      </c>
      <c r="K9" s="127">
        <f t="shared" si="1"/>
        <v>331.95000000000005</v>
      </c>
      <c r="L9" s="765">
        <f t="shared" si="2"/>
        <v>221.29999999999995</v>
      </c>
      <c r="N9" s="866"/>
      <c r="O9" s="100">
        <v>7</v>
      </c>
      <c r="P9" s="330">
        <v>11474.843705067249</v>
      </c>
      <c r="Q9" s="773">
        <v>139.92699069303819</v>
      </c>
      <c r="R9" s="773">
        <v>228.2706023973343</v>
      </c>
      <c r="S9" s="774">
        <f t="shared" si="3"/>
        <v>368.19759309037249</v>
      </c>
      <c r="T9" s="774">
        <f t="shared" si="4"/>
        <v>460.24699136296562</v>
      </c>
      <c r="U9" s="774">
        <f t="shared" si="5"/>
        <v>276.14819481777937</v>
      </c>
      <c r="V9" s="774">
        <f t="shared" si="6"/>
        <v>184.09879654518625</v>
      </c>
      <c r="W9" s="771"/>
    </row>
    <row r="10" spans="1:23" ht="19.149999999999999" customHeight="1">
      <c r="A10" s="972"/>
      <c r="B10" s="762">
        <v>8</v>
      </c>
      <c r="C10" s="779">
        <v>149.2795445150804</v>
      </c>
      <c r="D10" s="780">
        <v>159.71718650797825</v>
      </c>
      <c r="E10" s="781">
        <v>308.99673102305866</v>
      </c>
      <c r="F10" s="25">
        <v>137.69999999999999</v>
      </c>
      <c r="G10" s="25">
        <v>155.83000000000001</v>
      </c>
      <c r="H10" s="776">
        <v>293.52999999999997</v>
      </c>
      <c r="I10" s="763">
        <v>442.6</v>
      </c>
      <c r="J10" s="764">
        <f t="shared" si="0"/>
        <v>553.25</v>
      </c>
      <c r="K10" s="127">
        <f t="shared" si="1"/>
        <v>331.95000000000005</v>
      </c>
      <c r="L10" s="765">
        <f t="shared" si="2"/>
        <v>221.29999999999995</v>
      </c>
      <c r="N10" s="866"/>
      <c r="O10" s="100">
        <v>8</v>
      </c>
      <c r="P10" s="330">
        <v>29165.646847720276</v>
      </c>
      <c r="Q10" s="773">
        <v>124.09734330449336</v>
      </c>
      <c r="R10" s="773">
        <v>226.01400300671699</v>
      </c>
      <c r="S10" s="774">
        <f t="shared" si="3"/>
        <v>350.11134631121035</v>
      </c>
      <c r="T10" s="774">
        <f t="shared" si="4"/>
        <v>437.63918288901294</v>
      </c>
      <c r="U10" s="774">
        <f t="shared" si="5"/>
        <v>262.58350973340777</v>
      </c>
      <c r="V10" s="774">
        <f t="shared" si="6"/>
        <v>175.05567315560518</v>
      </c>
      <c r="W10" s="771"/>
    </row>
    <row r="11" spans="1:23" ht="19.149999999999999" customHeight="1">
      <c r="A11" s="972"/>
      <c r="B11" s="762">
        <v>9</v>
      </c>
      <c r="C11" s="779">
        <v>149.45669183627476</v>
      </c>
      <c r="D11" s="780">
        <v>164.12001212166425</v>
      </c>
      <c r="E11" s="781">
        <v>313.576703957939</v>
      </c>
      <c r="F11" s="25">
        <v>136.15</v>
      </c>
      <c r="G11" s="25">
        <v>158.31</v>
      </c>
      <c r="H11" s="776">
        <v>294.46000000000004</v>
      </c>
      <c r="I11" s="763">
        <v>442.6</v>
      </c>
      <c r="J11" s="764">
        <f t="shared" si="0"/>
        <v>553.25</v>
      </c>
      <c r="K11" s="127">
        <f t="shared" si="1"/>
        <v>331.95000000000005</v>
      </c>
      <c r="L11" s="765">
        <f t="shared" si="2"/>
        <v>221.29999999999995</v>
      </c>
      <c r="N11" s="866"/>
      <c r="O11" s="100">
        <v>9</v>
      </c>
      <c r="P11" s="330">
        <v>44906.607163572553</v>
      </c>
      <c r="Q11" s="773">
        <v>111.94888584545326</v>
      </c>
      <c r="R11" s="773">
        <v>217.895288890361</v>
      </c>
      <c r="S11" s="774">
        <f t="shared" si="3"/>
        <v>329.84417473581425</v>
      </c>
      <c r="T11" s="774">
        <f t="shared" si="4"/>
        <v>412.30521841976781</v>
      </c>
      <c r="U11" s="774">
        <f t="shared" si="5"/>
        <v>247.38313105186069</v>
      </c>
      <c r="V11" s="774">
        <f t="shared" si="6"/>
        <v>164.92208736790712</v>
      </c>
      <c r="W11" s="771"/>
    </row>
    <row r="12" spans="1:23" ht="19.149999999999999" customHeight="1">
      <c r="A12" s="972"/>
      <c r="B12" s="762">
        <v>10</v>
      </c>
      <c r="C12" s="779">
        <v>155.18442215241774</v>
      </c>
      <c r="D12" s="780">
        <v>165.13985653708306</v>
      </c>
      <c r="E12" s="781">
        <v>320.32427868950083</v>
      </c>
      <c r="F12" s="25">
        <v>142.72999999999999</v>
      </c>
      <c r="G12" s="25">
        <v>158.66</v>
      </c>
      <c r="H12" s="776">
        <v>301.39</v>
      </c>
      <c r="I12" s="763">
        <v>442.6</v>
      </c>
      <c r="J12" s="764">
        <f t="shared" si="0"/>
        <v>553.25</v>
      </c>
      <c r="K12" s="127">
        <f t="shared" si="1"/>
        <v>331.95000000000005</v>
      </c>
      <c r="L12" s="765">
        <f t="shared" si="2"/>
        <v>221.29999999999995</v>
      </c>
      <c r="N12" s="866"/>
      <c r="O12" s="100">
        <v>10</v>
      </c>
      <c r="P12" s="330">
        <v>24025.703324145445</v>
      </c>
      <c r="Q12" s="773">
        <v>129.08381432015861</v>
      </c>
      <c r="R12" s="773">
        <v>231.92373420740969</v>
      </c>
      <c r="S12" s="774">
        <f t="shared" si="3"/>
        <v>361.0075485275683</v>
      </c>
      <c r="T12" s="774">
        <f t="shared" si="4"/>
        <v>451.25943565946039</v>
      </c>
      <c r="U12" s="774">
        <f t="shared" si="5"/>
        <v>270.75566139567621</v>
      </c>
      <c r="V12" s="774">
        <f t="shared" si="6"/>
        <v>180.50377426378418</v>
      </c>
      <c r="W12" s="771"/>
    </row>
    <row r="13" spans="1:23" ht="19.149999999999999" customHeight="1">
      <c r="A13" s="972"/>
      <c r="B13" s="762">
        <v>11</v>
      </c>
      <c r="C13" s="779">
        <v>159.75216317663038</v>
      </c>
      <c r="D13" s="780">
        <v>194.25409019208851</v>
      </c>
      <c r="E13" s="781">
        <v>354.00625336871889</v>
      </c>
      <c r="F13" s="25">
        <v>148.15</v>
      </c>
      <c r="G13" s="25">
        <v>182.01</v>
      </c>
      <c r="H13" s="776">
        <v>330.15999999999997</v>
      </c>
      <c r="I13" s="763">
        <v>442.6</v>
      </c>
      <c r="J13" s="764">
        <f t="shared" si="0"/>
        <v>553.25</v>
      </c>
      <c r="K13" s="127">
        <f t="shared" si="1"/>
        <v>331.95000000000005</v>
      </c>
      <c r="L13" s="765">
        <f t="shared" si="2"/>
        <v>221.29999999999995</v>
      </c>
      <c r="N13" s="866"/>
      <c r="O13" s="100">
        <v>11</v>
      </c>
      <c r="P13" s="330">
        <v>8514.5666141905203</v>
      </c>
      <c r="Q13" s="773">
        <v>141.13316598515738</v>
      </c>
      <c r="R13" s="773">
        <v>172.39687990856154</v>
      </c>
      <c r="S13" s="774">
        <f t="shared" si="3"/>
        <v>313.53004589371892</v>
      </c>
      <c r="T13" s="774">
        <f t="shared" si="4"/>
        <v>391.91255736714868</v>
      </c>
      <c r="U13" s="774">
        <f t="shared" si="5"/>
        <v>235.14753442028919</v>
      </c>
      <c r="V13" s="774">
        <f t="shared" si="6"/>
        <v>156.76502294685949</v>
      </c>
      <c r="W13" s="771"/>
    </row>
    <row r="14" spans="1:23" ht="19.149999999999999" customHeight="1">
      <c r="A14" s="972"/>
      <c r="B14" s="762">
        <v>12</v>
      </c>
      <c r="C14" s="779">
        <v>143.3894807533041</v>
      </c>
      <c r="D14" s="780">
        <v>193.08840112865784</v>
      </c>
      <c r="E14" s="781">
        <v>336.47788188196193</v>
      </c>
      <c r="F14" s="25">
        <v>133.27000000000001</v>
      </c>
      <c r="G14" s="25">
        <v>182.68</v>
      </c>
      <c r="H14" s="776">
        <v>315.95000000000005</v>
      </c>
      <c r="I14" s="763">
        <v>442.6</v>
      </c>
      <c r="J14" s="764">
        <f t="shared" si="0"/>
        <v>553.25</v>
      </c>
      <c r="K14" s="127">
        <f t="shared" si="1"/>
        <v>331.95000000000005</v>
      </c>
      <c r="L14" s="765">
        <f t="shared" si="2"/>
        <v>221.29999999999995</v>
      </c>
      <c r="N14" s="866"/>
      <c r="O14" s="100">
        <v>12</v>
      </c>
      <c r="P14" s="330">
        <v>37639.220350511998</v>
      </c>
      <c r="Q14" s="773">
        <v>145.52445498182462</v>
      </c>
      <c r="R14" s="773">
        <v>191.73773864813649</v>
      </c>
      <c r="S14" s="774">
        <f t="shared" si="3"/>
        <v>337.26219362996108</v>
      </c>
      <c r="T14" s="774">
        <f t="shared" si="4"/>
        <v>421.57774203745134</v>
      </c>
      <c r="U14" s="774">
        <f t="shared" si="5"/>
        <v>252.94664522247081</v>
      </c>
      <c r="V14" s="774">
        <f t="shared" si="6"/>
        <v>168.63109681498054</v>
      </c>
      <c r="W14" s="771"/>
    </row>
    <row r="15" spans="1:23" ht="19.149999999999999" customHeight="1">
      <c r="A15" s="972"/>
      <c r="B15" s="762">
        <v>13</v>
      </c>
      <c r="C15" s="779">
        <v>158.58920669278291</v>
      </c>
      <c r="D15" s="780">
        <v>185.78797264831169</v>
      </c>
      <c r="E15" s="781">
        <v>344.37717934109457</v>
      </c>
      <c r="F15" s="25">
        <v>147.5</v>
      </c>
      <c r="G15" s="25">
        <v>176.73</v>
      </c>
      <c r="H15" s="776">
        <v>324.23</v>
      </c>
      <c r="I15" s="763">
        <v>442.6</v>
      </c>
      <c r="J15" s="764">
        <f t="shared" si="0"/>
        <v>553.25</v>
      </c>
      <c r="K15" s="127">
        <f t="shared" si="1"/>
        <v>331.95000000000005</v>
      </c>
      <c r="L15" s="765">
        <f t="shared" si="2"/>
        <v>221.29999999999995</v>
      </c>
      <c r="N15" s="866"/>
      <c r="O15" s="100">
        <v>13</v>
      </c>
      <c r="P15" s="330">
        <v>12120.121471824446</v>
      </c>
      <c r="Q15" s="773">
        <v>147.93231721130871</v>
      </c>
      <c r="R15" s="773">
        <v>194.1850066127044</v>
      </c>
      <c r="S15" s="774">
        <f t="shared" si="3"/>
        <v>342.11732382401311</v>
      </c>
      <c r="T15" s="774">
        <f t="shared" si="4"/>
        <v>427.64665478001638</v>
      </c>
      <c r="U15" s="774">
        <f t="shared" si="5"/>
        <v>256.58799286800985</v>
      </c>
      <c r="V15" s="774">
        <f t="shared" si="6"/>
        <v>171.05866191200653</v>
      </c>
      <c r="W15" s="771"/>
    </row>
    <row r="16" spans="1:23" ht="19.149999999999999" customHeight="1">
      <c r="A16" s="972"/>
      <c r="B16" s="762">
        <v>14</v>
      </c>
      <c r="C16" s="779">
        <v>156.19084759707863</v>
      </c>
      <c r="D16" s="780">
        <v>194.79257910782428</v>
      </c>
      <c r="E16" s="781">
        <v>350.98342670490291</v>
      </c>
      <c r="F16" s="25">
        <v>144.91999999999999</v>
      </c>
      <c r="G16" s="25">
        <v>183.83</v>
      </c>
      <c r="H16" s="776">
        <v>328.75</v>
      </c>
      <c r="I16" s="763">
        <v>442.6</v>
      </c>
      <c r="J16" s="764">
        <f t="shared" si="0"/>
        <v>553.25</v>
      </c>
      <c r="K16" s="127">
        <f t="shared" si="1"/>
        <v>331.95000000000005</v>
      </c>
      <c r="L16" s="765">
        <f t="shared" si="2"/>
        <v>221.29999999999995</v>
      </c>
      <c r="N16" s="866"/>
      <c r="O16" s="100">
        <v>14</v>
      </c>
      <c r="P16" s="330">
        <v>6251.7396423401924</v>
      </c>
      <c r="Q16" s="773">
        <v>119.76581800490224</v>
      </c>
      <c r="R16" s="773">
        <v>215.32540861567716</v>
      </c>
      <c r="S16" s="774">
        <f t="shared" si="3"/>
        <v>335.09122662057939</v>
      </c>
      <c r="T16" s="774">
        <f t="shared" si="4"/>
        <v>418.86403327572424</v>
      </c>
      <c r="U16" s="774">
        <f t="shared" si="5"/>
        <v>251.31841996543454</v>
      </c>
      <c r="V16" s="774">
        <f t="shared" si="6"/>
        <v>167.5456133102897</v>
      </c>
      <c r="W16" s="771"/>
    </row>
    <row r="17" spans="1:23" ht="19.149999999999999" customHeight="1">
      <c r="A17" s="972"/>
      <c r="B17" s="762">
        <v>15</v>
      </c>
      <c r="C17" s="779">
        <v>198.68057068923167</v>
      </c>
      <c r="D17" s="780">
        <v>150.77758291771892</v>
      </c>
      <c r="E17" s="781">
        <v>349.45815360695059</v>
      </c>
      <c r="F17" s="25">
        <v>183.47</v>
      </c>
      <c r="G17" s="25">
        <v>147.28</v>
      </c>
      <c r="H17" s="776">
        <v>330.75</v>
      </c>
      <c r="I17" s="763">
        <v>442.6</v>
      </c>
      <c r="J17" s="764">
        <f t="shared" si="0"/>
        <v>553.25</v>
      </c>
      <c r="K17" s="127">
        <f t="shared" si="1"/>
        <v>331.95000000000005</v>
      </c>
      <c r="L17" s="765">
        <f t="shared" si="2"/>
        <v>221.29999999999995</v>
      </c>
      <c r="N17" s="866"/>
      <c r="O17" s="100">
        <v>15</v>
      </c>
      <c r="P17" s="330">
        <v>12622.504869331902</v>
      </c>
      <c r="Q17" s="773">
        <v>139.19634494603389</v>
      </c>
      <c r="R17" s="773">
        <v>260.79219260027367</v>
      </c>
      <c r="S17" s="774">
        <f t="shared" si="3"/>
        <v>399.98853754630755</v>
      </c>
      <c r="T17" s="774">
        <f t="shared" si="4"/>
        <v>499.98567193288443</v>
      </c>
      <c r="U17" s="774">
        <f t="shared" si="5"/>
        <v>299.99140315973068</v>
      </c>
      <c r="V17" s="774">
        <f t="shared" si="6"/>
        <v>199.99426877315375</v>
      </c>
      <c r="W17" s="771"/>
    </row>
    <row r="18" spans="1:23" ht="19.149999999999999" customHeight="1">
      <c r="A18" s="973"/>
      <c r="B18" s="766">
        <v>16</v>
      </c>
      <c r="C18" s="782">
        <v>108.73738548051155</v>
      </c>
      <c r="D18" s="783">
        <v>237.42886887934762</v>
      </c>
      <c r="E18" s="784">
        <v>346.16625435985918</v>
      </c>
      <c r="F18" s="777">
        <v>103.98</v>
      </c>
      <c r="G18" s="777">
        <v>224.69</v>
      </c>
      <c r="H18" s="778">
        <v>328.67</v>
      </c>
      <c r="I18" s="767">
        <v>442.6</v>
      </c>
      <c r="J18" s="768">
        <f t="shared" si="0"/>
        <v>553.25</v>
      </c>
      <c r="K18" s="769">
        <f t="shared" si="1"/>
        <v>331.95000000000005</v>
      </c>
      <c r="L18" s="770">
        <f t="shared" si="2"/>
        <v>221.29999999999995</v>
      </c>
      <c r="N18" s="867"/>
      <c r="O18" s="100">
        <v>16</v>
      </c>
      <c r="P18" s="330">
        <v>23693.285258809548</v>
      </c>
      <c r="Q18" s="773">
        <v>127.46411521096162</v>
      </c>
      <c r="R18" s="773">
        <v>198.83728167839649</v>
      </c>
      <c r="S18" s="774">
        <f t="shared" si="3"/>
        <v>326.3013968893581</v>
      </c>
      <c r="T18" s="774">
        <f t="shared" si="4"/>
        <v>407.87674611169763</v>
      </c>
      <c r="U18" s="774">
        <f t="shared" si="5"/>
        <v>244.72604766701858</v>
      </c>
      <c r="V18" s="774">
        <f t="shared" si="6"/>
        <v>163.15069844467905</v>
      </c>
      <c r="W18" s="771"/>
    </row>
    <row r="19" spans="1:23">
      <c r="P19" s="134"/>
    </row>
    <row r="20" spans="1:23">
      <c r="N20" s="68" t="s">
        <v>835</v>
      </c>
    </row>
    <row r="21" spans="1:23">
      <c r="N21" s="68" t="s">
        <v>836</v>
      </c>
    </row>
    <row r="22" spans="1:23" ht="14.45">
      <c r="I22"/>
      <c r="N22" s="68" t="s">
        <v>837</v>
      </c>
    </row>
    <row r="23" spans="1:23" ht="14.45">
      <c r="B23"/>
    </row>
    <row r="50" spans="2:25" s="84" customFormat="1" hidden="1">
      <c r="N50" s="84" t="s">
        <v>80</v>
      </c>
      <c r="R50" s="85"/>
      <c r="S50" s="85"/>
      <c r="T50" s="85"/>
      <c r="U50" s="85"/>
      <c r="V50" s="85"/>
      <c r="W50" s="85"/>
      <c r="X50" s="86"/>
      <c r="Y50" s="87"/>
    </row>
    <row r="51" spans="2:25" s="69" customFormat="1" hidden="1">
      <c r="R51" s="325"/>
      <c r="S51" s="325"/>
      <c r="T51" s="325"/>
      <c r="U51" s="325"/>
      <c r="V51" s="325"/>
      <c r="W51" s="325"/>
      <c r="X51" s="326"/>
      <c r="Y51" s="327"/>
    </row>
    <row r="52" spans="2:25" s="69" customFormat="1" ht="14.45" hidden="1">
      <c r="B52" s="69" t="s">
        <v>838</v>
      </c>
      <c r="N52" s="69" t="s">
        <v>839</v>
      </c>
      <c r="O52" s="221" t="s">
        <v>46</v>
      </c>
      <c r="P52" s="68"/>
      <c r="Q52" s="68"/>
      <c r="R52" s="325"/>
      <c r="S52" s="325"/>
      <c r="T52" s="325"/>
      <c r="U52" s="325"/>
      <c r="V52" s="325"/>
      <c r="W52" s="325"/>
      <c r="X52" s="326"/>
      <c r="Y52" s="327"/>
    </row>
    <row r="53" spans="2:25" ht="14.45" hidden="1">
      <c r="B53" s="221" t="s">
        <v>840</v>
      </c>
    </row>
    <row r="54" spans="2:25" hidden="1"/>
    <row r="55" spans="2:25" hidden="1"/>
    <row r="56" spans="2:25" hidden="1"/>
    <row r="57" spans="2:25" hidden="1"/>
    <row r="58" spans="2:25" hidden="1"/>
    <row r="59" spans="2:25" hidden="1"/>
    <row r="60" spans="2:25" hidden="1"/>
    <row r="61" spans="2:25" hidden="1"/>
    <row r="62" spans="2:25" hidden="1"/>
    <row r="63" spans="2:25" hidden="1"/>
    <row r="64" spans="2:25" hidden="1"/>
    <row r="65" hidden="1"/>
    <row r="66" hidden="1"/>
    <row r="67" hidden="1"/>
    <row r="68" hidden="1"/>
    <row r="69" hidden="1"/>
    <row r="70" hidden="1"/>
    <row r="71" hidden="1"/>
    <row r="72" hidden="1"/>
    <row r="73" hidden="1"/>
    <row r="74" hidden="1"/>
    <row r="75" hidden="1"/>
    <row r="76" hidden="1"/>
    <row r="77" hidden="1"/>
    <row r="78" hidden="1"/>
    <row r="79" hidden="1"/>
    <row r="80" hidden="1"/>
    <row r="81" hidden="1"/>
    <row r="82" hidden="1"/>
    <row r="83" hidden="1"/>
    <row r="84" hidden="1"/>
    <row r="85" hidden="1"/>
    <row r="86" hidden="1"/>
    <row r="87" hidden="1"/>
    <row r="88" hidden="1"/>
    <row r="89" hidden="1"/>
    <row r="90" hidden="1"/>
    <row r="91" hidden="1"/>
    <row r="92" hidden="1"/>
    <row r="93" hidden="1"/>
    <row r="94" hidden="1"/>
    <row r="95" hidden="1"/>
    <row r="96" hidden="1"/>
    <row r="97" hidden="1"/>
    <row r="98" hidden="1"/>
    <row r="99" hidden="1"/>
    <row r="100" hidden="1"/>
    <row r="101" hidden="1"/>
    <row r="102" hidden="1"/>
    <row r="103" hidden="1"/>
    <row r="104" hidden="1"/>
    <row r="105" hidden="1"/>
    <row r="106" hidden="1"/>
    <row r="107" hidden="1"/>
    <row r="108" hidden="1"/>
    <row r="109" hidden="1"/>
    <row r="110" hidden="1"/>
    <row r="111" hidden="1"/>
    <row r="112" hidden="1"/>
    <row r="113" hidden="1"/>
    <row r="114" hidden="1"/>
    <row r="115" hidden="1"/>
    <row r="116" hidden="1"/>
    <row r="117" hidden="1"/>
    <row r="118" hidden="1"/>
    <row r="119" hidden="1"/>
    <row r="120" hidden="1"/>
    <row r="121" hidden="1"/>
    <row r="122" hidden="1"/>
    <row r="123" hidden="1"/>
    <row r="124" hidden="1"/>
    <row r="125" hidden="1"/>
    <row r="126" hidden="1"/>
    <row r="127" hidden="1"/>
    <row r="128" hidden="1"/>
    <row r="129" hidden="1"/>
    <row r="130" hidden="1"/>
    <row r="131" hidden="1"/>
    <row r="132" hidden="1"/>
    <row r="133" hidden="1"/>
    <row r="134" hidden="1"/>
  </sheetData>
  <mergeCells count="5">
    <mergeCell ref="N3:N18"/>
    <mergeCell ref="A3:A18"/>
    <mergeCell ref="N1:V1"/>
    <mergeCell ref="A1:H1"/>
    <mergeCell ref="I1:L1"/>
  </mergeCells>
  <hyperlinks>
    <hyperlink ref="O52" r:id="rId1" display="https://www.eia.gov/consumption/commercial/pba/food-service.php" xr:uid="{9069EF0D-67DD-43E6-B31B-C965F6A51904}"/>
    <hyperlink ref="B53" r:id="rId2" display="https://portfoliomanager.energystar.gov/pm/targetFinder?execution=e1s1" xr:uid="{6C4949DD-D55E-4C52-B59D-42B562697220}"/>
  </hyperlinks>
  <pageMargins left="0.7" right="0.7" top="0.75" bottom="0.75" header="0.3" footer="0.3"/>
  <drawing r:id="rId3"/>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AEBC7-570E-431D-A891-0E68E13886AA}">
  <sheetPr codeName="Sheet11"/>
  <dimension ref="A1:AO10301"/>
  <sheetViews>
    <sheetView zoomScale="85" zoomScaleNormal="85" workbookViewId="0">
      <selection sqref="A1:AC1"/>
    </sheetView>
  </sheetViews>
  <sheetFormatPr defaultColWidth="9.28515625" defaultRowHeight="11.45"/>
  <cols>
    <col min="1" max="1" width="17.140625" style="102" customWidth="1"/>
    <col min="2" max="2" width="17.85546875" style="102" customWidth="1"/>
    <col min="3" max="3" width="37.85546875" style="102" customWidth="1"/>
    <col min="4" max="4" width="26" style="102" customWidth="1"/>
    <col min="5" max="5" width="9.28515625" style="102"/>
    <col min="6" max="29" width="5.7109375" style="102" customWidth="1"/>
    <col min="30" max="16384" width="9.28515625" style="102"/>
  </cols>
  <sheetData>
    <row r="1" spans="1:39" ht="24" customHeight="1">
      <c r="A1" s="901" t="str">
        <f>"Schedules - "&amp;Prototype!A2</f>
        <v>Schedules - RestaurantFastFood</v>
      </c>
      <c r="B1" s="901"/>
      <c r="C1" s="901"/>
      <c r="D1" s="901"/>
      <c r="E1" s="901"/>
      <c r="F1" s="901"/>
      <c r="G1" s="901"/>
      <c r="H1" s="901"/>
      <c r="I1" s="901"/>
      <c r="J1" s="901"/>
      <c r="K1" s="901"/>
      <c r="L1" s="901"/>
      <c r="M1" s="901"/>
      <c r="N1" s="901"/>
      <c r="O1" s="901"/>
      <c r="P1" s="901"/>
      <c r="Q1" s="901"/>
      <c r="R1" s="901"/>
      <c r="S1" s="901"/>
      <c r="T1" s="901"/>
      <c r="U1" s="901"/>
      <c r="V1" s="901"/>
      <c r="W1" s="901"/>
      <c r="X1" s="901"/>
      <c r="Y1" s="901"/>
      <c r="Z1" s="901"/>
      <c r="AA1" s="901"/>
      <c r="AB1" s="901"/>
      <c r="AC1" s="1123"/>
      <c r="AD1" s="103"/>
      <c r="AE1" s="103"/>
      <c r="AF1" s="103"/>
      <c r="AG1" s="103"/>
      <c r="AH1" s="103"/>
      <c r="AI1" s="104"/>
      <c r="AJ1" s="104"/>
      <c r="AK1" s="104"/>
    </row>
    <row r="2" spans="1:39" ht="24" customHeight="1">
      <c r="A2" s="1121" t="s">
        <v>841</v>
      </c>
      <c r="B2" s="1121" t="s">
        <v>167</v>
      </c>
      <c r="C2" s="1121" t="s">
        <v>842</v>
      </c>
      <c r="D2" s="1121" t="s">
        <v>243</v>
      </c>
      <c r="E2" s="1121" t="s">
        <v>843</v>
      </c>
      <c r="F2" s="1126" t="s">
        <v>540</v>
      </c>
      <c r="G2" s="1126"/>
      <c r="H2" s="1126"/>
      <c r="I2" s="1126"/>
      <c r="J2" s="1126"/>
      <c r="K2" s="1126"/>
      <c r="L2" s="1126"/>
      <c r="M2" s="1126"/>
      <c r="N2" s="1126"/>
      <c r="O2" s="1126"/>
      <c r="P2" s="1126"/>
      <c r="Q2" s="1126"/>
      <c r="R2" s="1126"/>
      <c r="S2" s="1126"/>
      <c r="T2" s="1126"/>
      <c r="U2" s="1126"/>
      <c r="V2" s="1126"/>
      <c r="W2" s="1126"/>
      <c r="X2" s="1126"/>
      <c r="Y2" s="1126"/>
      <c r="Z2" s="1126"/>
      <c r="AA2" s="1126"/>
      <c r="AB2" s="1126"/>
      <c r="AC2" s="1126"/>
      <c r="AD2" s="103"/>
      <c r="AE2" s="103"/>
      <c r="AF2" s="103"/>
      <c r="AG2" s="103"/>
      <c r="AH2" s="103"/>
      <c r="AI2" s="104"/>
      <c r="AJ2" s="104"/>
      <c r="AK2" s="104"/>
    </row>
    <row r="3" spans="1:39" ht="25.15" customHeight="1">
      <c r="A3" s="1122"/>
      <c r="B3" s="1122"/>
      <c r="C3" s="1122"/>
      <c r="D3" s="1122"/>
      <c r="E3" s="1122"/>
      <c r="F3" s="818">
        <v>1</v>
      </c>
      <c r="G3" s="818">
        <v>2</v>
      </c>
      <c r="H3" s="818">
        <v>3</v>
      </c>
      <c r="I3" s="818">
        <v>4</v>
      </c>
      <c r="J3" s="818">
        <v>5</v>
      </c>
      <c r="K3" s="818">
        <v>6</v>
      </c>
      <c r="L3" s="818">
        <v>7</v>
      </c>
      <c r="M3" s="818">
        <v>8</v>
      </c>
      <c r="N3" s="818">
        <v>9</v>
      </c>
      <c r="O3" s="818">
        <v>10</v>
      </c>
      <c r="P3" s="818">
        <v>11</v>
      </c>
      <c r="Q3" s="818">
        <v>12</v>
      </c>
      <c r="R3" s="818">
        <v>13</v>
      </c>
      <c r="S3" s="818">
        <v>14</v>
      </c>
      <c r="T3" s="818">
        <v>15</v>
      </c>
      <c r="U3" s="818">
        <v>16</v>
      </c>
      <c r="V3" s="818">
        <v>17</v>
      </c>
      <c r="W3" s="818">
        <v>18</v>
      </c>
      <c r="X3" s="818">
        <v>19</v>
      </c>
      <c r="Y3" s="818">
        <v>20</v>
      </c>
      <c r="Z3" s="818">
        <v>21</v>
      </c>
      <c r="AA3" s="818">
        <v>22</v>
      </c>
      <c r="AB3" s="818">
        <v>23</v>
      </c>
      <c r="AC3" s="818">
        <v>24</v>
      </c>
      <c r="AD3" s="104"/>
      <c r="AE3" s="104"/>
      <c r="AF3" s="104"/>
      <c r="AG3" s="104"/>
      <c r="AH3" s="104"/>
      <c r="AI3" s="104"/>
      <c r="AJ3" s="104"/>
      <c r="AK3" s="104"/>
    </row>
    <row r="4" spans="1:39" ht="32.450000000000003" customHeight="1">
      <c r="A4" s="1054" t="s">
        <v>99</v>
      </c>
      <c r="B4" s="992" t="s">
        <v>178</v>
      </c>
      <c r="C4" s="992" t="s">
        <v>844</v>
      </c>
      <c r="D4" s="1059" t="s">
        <v>845</v>
      </c>
      <c r="E4" s="682" t="s">
        <v>712</v>
      </c>
      <c r="F4" s="432">
        <v>0.05</v>
      </c>
      <c r="G4" s="432">
        <v>0</v>
      </c>
      <c r="H4" s="432">
        <v>0</v>
      </c>
      <c r="I4" s="432">
        <v>0</v>
      </c>
      <c r="J4" s="432">
        <v>0</v>
      </c>
      <c r="K4" s="432">
        <v>0.05</v>
      </c>
      <c r="L4" s="432">
        <v>0.1</v>
      </c>
      <c r="M4" s="432">
        <v>0.4</v>
      </c>
      <c r="N4" s="432">
        <v>0.4</v>
      </c>
      <c r="O4" s="432">
        <v>0.4</v>
      </c>
      <c r="P4" s="432">
        <v>0.2</v>
      </c>
      <c r="Q4" s="432">
        <v>0.5</v>
      </c>
      <c r="R4" s="432">
        <v>0.8</v>
      </c>
      <c r="S4" s="432">
        <v>0.7</v>
      </c>
      <c r="T4" s="432">
        <v>0.4</v>
      </c>
      <c r="U4" s="432">
        <v>0.2</v>
      </c>
      <c r="V4" s="432">
        <v>0.25</v>
      </c>
      <c r="W4" s="432">
        <v>0.5</v>
      </c>
      <c r="X4" s="432">
        <v>0.8</v>
      </c>
      <c r="Y4" s="432">
        <v>0.8</v>
      </c>
      <c r="Z4" s="432">
        <v>0.8</v>
      </c>
      <c r="AA4" s="432">
        <v>0.5</v>
      </c>
      <c r="AB4" s="432">
        <v>0.35</v>
      </c>
      <c r="AC4" s="433">
        <v>0.2</v>
      </c>
      <c r="AD4" s="104"/>
      <c r="AE4" s="104"/>
      <c r="AF4" s="104"/>
      <c r="AG4" s="104"/>
      <c r="AH4" s="104"/>
      <c r="AI4" s="104"/>
      <c r="AJ4" s="104"/>
      <c r="AK4" s="104"/>
    </row>
    <row r="5" spans="1:39" ht="32.450000000000003" customHeight="1">
      <c r="A5" s="1001"/>
      <c r="B5" s="980"/>
      <c r="C5" s="980"/>
      <c r="D5" s="1040"/>
      <c r="E5" s="683" t="s">
        <v>542</v>
      </c>
      <c r="F5" s="166">
        <v>0.05</v>
      </c>
      <c r="G5" s="166">
        <v>0</v>
      </c>
      <c r="H5" s="166">
        <v>0</v>
      </c>
      <c r="I5" s="166">
        <v>0</v>
      </c>
      <c r="J5" s="166">
        <v>0</v>
      </c>
      <c r="K5" s="166">
        <v>0</v>
      </c>
      <c r="L5" s="166">
        <v>0.05</v>
      </c>
      <c r="M5" s="166">
        <v>0.5</v>
      </c>
      <c r="N5" s="166">
        <v>0.5</v>
      </c>
      <c r="O5" s="166">
        <v>0.4</v>
      </c>
      <c r="P5" s="166">
        <v>0.2</v>
      </c>
      <c r="Q5" s="166">
        <v>0.45</v>
      </c>
      <c r="R5" s="166">
        <v>0.5</v>
      </c>
      <c r="S5" s="166">
        <v>0.5</v>
      </c>
      <c r="T5" s="166">
        <v>0.35</v>
      </c>
      <c r="U5" s="166">
        <v>0.3</v>
      </c>
      <c r="V5" s="166">
        <v>0.3</v>
      </c>
      <c r="W5" s="166">
        <v>0.3</v>
      </c>
      <c r="X5" s="166">
        <v>0.7</v>
      </c>
      <c r="Y5" s="166">
        <v>0.9</v>
      </c>
      <c r="Z5" s="166">
        <v>0.7</v>
      </c>
      <c r="AA5" s="166">
        <v>0.65</v>
      </c>
      <c r="AB5" s="166">
        <v>0.55000000000000004</v>
      </c>
      <c r="AC5" s="435">
        <v>0.35</v>
      </c>
      <c r="AD5" s="104"/>
      <c r="AE5" s="104"/>
      <c r="AF5" s="104"/>
      <c r="AG5" s="104"/>
      <c r="AH5" s="104"/>
      <c r="AI5" s="104"/>
      <c r="AJ5" s="104"/>
      <c r="AK5" s="104"/>
    </row>
    <row r="6" spans="1:39" ht="32.450000000000003" customHeight="1">
      <c r="A6" s="1055"/>
      <c r="B6" s="1056"/>
      <c r="C6" s="1056"/>
      <c r="D6" s="1060"/>
      <c r="E6" s="684" t="s">
        <v>543</v>
      </c>
      <c r="F6" s="437">
        <v>0.05</v>
      </c>
      <c r="G6" s="437">
        <v>0</v>
      </c>
      <c r="H6" s="437">
        <v>0</v>
      </c>
      <c r="I6" s="437">
        <v>0</v>
      </c>
      <c r="J6" s="437">
        <v>0</v>
      </c>
      <c r="K6" s="437">
        <v>0</v>
      </c>
      <c r="L6" s="437">
        <v>0.05</v>
      </c>
      <c r="M6" s="437">
        <v>0.5</v>
      </c>
      <c r="N6" s="437">
        <v>0.5</v>
      </c>
      <c r="O6" s="437">
        <v>0.2</v>
      </c>
      <c r="P6" s="437">
        <v>0.2</v>
      </c>
      <c r="Q6" s="437">
        <v>0.3</v>
      </c>
      <c r="R6" s="437">
        <v>0.5</v>
      </c>
      <c r="S6" s="437">
        <v>0.5</v>
      </c>
      <c r="T6" s="437">
        <v>0.3</v>
      </c>
      <c r="U6" s="437">
        <v>0.2</v>
      </c>
      <c r="V6" s="437">
        <v>0.25</v>
      </c>
      <c r="W6" s="437">
        <v>0.35</v>
      </c>
      <c r="X6" s="437">
        <v>0.55000000000000004</v>
      </c>
      <c r="Y6" s="437">
        <v>0.65</v>
      </c>
      <c r="Z6" s="437">
        <v>0.7</v>
      </c>
      <c r="AA6" s="437">
        <v>0.35</v>
      </c>
      <c r="AB6" s="437">
        <v>0.2</v>
      </c>
      <c r="AC6" s="438">
        <v>0.2</v>
      </c>
      <c r="AD6" s="104"/>
      <c r="AE6" s="104"/>
      <c r="AF6" s="104"/>
      <c r="AG6" s="104"/>
      <c r="AH6" s="104"/>
      <c r="AI6" s="104"/>
      <c r="AJ6" s="104"/>
      <c r="AK6" s="104"/>
    </row>
    <row r="7" spans="1:39" ht="37.9" customHeight="1">
      <c r="A7" s="1127" t="str">
        <f>A4</f>
        <v>Dining</v>
      </c>
      <c r="B7" s="1069" t="s">
        <v>178</v>
      </c>
      <c r="C7" s="1069" t="s">
        <v>846</v>
      </c>
      <c r="D7" s="1086" t="s">
        <v>847</v>
      </c>
      <c r="E7" s="174" t="s">
        <v>712</v>
      </c>
      <c r="F7" s="175">
        <v>0.15</v>
      </c>
      <c r="G7" s="175">
        <v>0.15</v>
      </c>
      <c r="H7" s="175">
        <v>0.15</v>
      </c>
      <c r="I7" s="175">
        <v>0.15</v>
      </c>
      <c r="J7" s="175">
        <v>0.15</v>
      </c>
      <c r="K7" s="175">
        <v>0.2</v>
      </c>
      <c r="L7" s="524">
        <v>0.3</v>
      </c>
      <c r="M7" s="524">
        <f t="shared" ref="M7:AA7" si="0">M10-5%</f>
        <v>0.66999999999999993</v>
      </c>
      <c r="N7" s="524">
        <f t="shared" si="0"/>
        <v>0.73</v>
      </c>
      <c r="O7" s="524">
        <f t="shared" si="0"/>
        <v>0.75</v>
      </c>
      <c r="P7" s="524">
        <f t="shared" si="0"/>
        <v>0.85</v>
      </c>
      <c r="Q7" s="524">
        <f t="shared" si="0"/>
        <v>0.85</v>
      </c>
      <c r="R7" s="524">
        <f t="shared" si="0"/>
        <v>0.85</v>
      </c>
      <c r="S7" s="524">
        <f t="shared" si="0"/>
        <v>0.83</v>
      </c>
      <c r="T7" s="524">
        <f t="shared" si="0"/>
        <v>0.72</v>
      </c>
      <c r="U7" s="524">
        <f t="shared" si="0"/>
        <v>0.64999999999999991</v>
      </c>
      <c r="V7" s="524">
        <f t="shared" si="0"/>
        <v>0.66999999999999993</v>
      </c>
      <c r="W7" s="524">
        <f t="shared" si="0"/>
        <v>0.75</v>
      </c>
      <c r="X7" s="524">
        <f t="shared" si="0"/>
        <v>0.85</v>
      </c>
      <c r="Y7" s="524">
        <f t="shared" si="0"/>
        <v>0.85</v>
      </c>
      <c r="Z7" s="524">
        <f t="shared" si="0"/>
        <v>0.85</v>
      </c>
      <c r="AA7" s="524">
        <f t="shared" si="0"/>
        <v>0.75</v>
      </c>
      <c r="AB7" s="524">
        <f>AB10-5%</f>
        <v>0.56999999999999995</v>
      </c>
      <c r="AC7" s="176">
        <v>0.3</v>
      </c>
      <c r="AD7" s="104"/>
      <c r="AE7" s="104"/>
      <c r="AF7" s="104"/>
      <c r="AG7" s="104"/>
      <c r="AH7" s="104"/>
      <c r="AI7" s="104"/>
      <c r="AJ7" s="104"/>
      <c r="AK7" s="104"/>
    </row>
    <row r="8" spans="1:39" ht="37.9" customHeight="1">
      <c r="A8" s="1074"/>
      <c r="B8" s="1071"/>
      <c r="C8" s="1071"/>
      <c r="D8" s="1078"/>
      <c r="E8" s="165" t="s">
        <v>542</v>
      </c>
      <c r="F8" s="525">
        <f>F11</f>
        <v>0.15</v>
      </c>
      <c r="G8" s="166">
        <v>0.15</v>
      </c>
      <c r="H8" s="166">
        <v>0.15</v>
      </c>
      <c r="I8" s="166">
        <v>0.15</v>
      </c>
      <c r="J8" s="166">
        <v>0.15</v>
      </c>
      <c r="K8" s="525">
        <f>K11</f>
        <v>0.2</v>
      </c>
      <c r="L8" s="166">
        <v>0.3</v>
      </c>
      <c r="M8" s="525">
        <f t="shared" ref="M8:AA8" si="1">M11-5%</f>
        <v>0.66999999999999993</v>
      </c>
      <c r="N8" s="525">
        <f t="shared" si="1"/>
        <v>0.73</v>
      </c>
      <c r="O8" s="525">
        <f t="shared" si="1"/>
        <v>0.75</v>
      </c>
      <c r="P8" s="525">
        <f t="shared" si="1"/>
        <v>0.85</v>
      </c>
      <c r="Q8" s="525">
        <f t="shared" si="1"/>
        <v>0.85</v>
      </c>
      <c r="R8" s="525">
        <f t="shared" si="1"/>
        <v>0.85</v>
      </c>
      <c r="S8" s="525">
        <f t="shared" si="1"/>
        <v>0.83</v>
      </c>
      <c r="T8" s="525">
        <f t="shared" si="1"/>
        <v>0.72</v>
      </c>
      <c r="U8" s="525">
        <f t="shared" si="1"/>
        <v>0.64999999999999991</v>
      </c>
      <c r="V8" s="525">
        <f t="shared" si="1"/>
        <v>0.66999999999999993</v>
      </c>
      <c r="W8" s="525">
        <f t="shared" si="1"/>
        <v>0.75</v>
      </c>
      <c r="X8" s="525">
        <f t="shared" si="1"/>
        <v>0.85</v>
      </c>
      <c r="Y8" s="525">
        <f t="shared" si="1"/>
        <v>0.85</v>
      </c>
      <c r="Z8" s="525">
        <f t="shared" si="1"/>
        <v>0.85</v>
      </c>
      <c r="AA8" s="525">
        <f t="shared" si="1"/>
        <v>0.75</v>
      </c>
      <c r="AB8" s="525">
        <f>AB11-5%</f>
        <v>0.56999999999999995</v>
      </c>
      <c r="AC8" s="167">
        <v>0.3</v>
      </c>
      <c r="AD8" s="104"/>
      <c r="AE8" s="104"/>
      <c r="AF8" s="104"/>
      <c r="AG8" s="104"/>
      <c r="AH8" s="104"/>
      <c r="AI8" s="104"/>
      <c r="AJ8" s="104"/>
      <c r="AK8" s="104"/>
    </row>
    <row r="9" spans="1:39" ht="37.9" customHeight="1" thickBot="1">
      <c r="A9" s="1074"/>
      <c r="B9" s="1071"/>
      <c r="C9" s="1071"/>
      <c r="D9" s="1078"/>
      <c r="E9" s="168" t="s">
        <v>543</v>
      </c>
      <c r="F9" s="169">
        <v>0.2</v>
      </c>
      <c r="G9" s="169">
        <v>0.15</v>
      </c>
      <c r="H9" s="169">
        <v>0.15</v>
      </c>
      <c r="I9" s="169">
        <v>0.15</v>
      </c>
      <c r="J9" s="169">
        <v>0.15</v>
      </c>
      <c r="K9" s="169">
        <v>0.15</v>
      </c>
      <c r="L9" s="169">
        <v>0.3</v>
      </c>
      <c r="M9" s="526">
        <f t="shared" ref="M9:AA9" si="2">M12-5%</f>
        <v>0.66999999999999993</v>
      </c>
      <c r="N9" s="526">
        <f t="shared" si="2"/>
        <v>0.73</v>
      </c>
      <c r="O9" s="526">
        <f t="shared" si="2"/>
        <v>0.75</v>
      </c>
      <c r="P9" s="526">
        <f t="shared" si="2"/>
        <v>0.85</v>
      </c>
      <c r="Q9" s="526">
        <f t="shared" si="2"/>
        <v>0.85</v>
      </c>
      <c r="R9" s="526">
        <f t="shared" si="2"/>
        <v>0.85</v>
      </c>
      <c r="S9" s="526">
        <f t="shared" si="2"/>
        <v>0.83</v>
      </c>
      <c r="T9" s="526">
        <f t="shared" si="2"/>
        <v>0.72</v>
      </c>
      <c r="U9" s="526">
        <f t="shared" si="2"/>
        <v>0.64999999999999991</v>
      </c>
      <c r="V9" s="526">
        <f t="shared" si="2"/>
        <v>0.66999999999999993</v>
      </c>
      <c r="W9" s="526">
        <f t="shared" si="2"/>
        <v>0.75</v>
      </c>
      <c r="X9" s="526">
        <f t="shared" si="2"/>
        <v>0.85</v>
      </c>
      <c r="Y9" s="526">
        <f t="shared" si="2"/>
        <v>0.85</v>
      </c>
      <c r="Z9" s="526">
        <f t="shared" si="2"/>
        <v>0.85</v>
      </c>
      <c r="AA9" s="526">
        <f t="shared" si="2"/>
        <v>0.75</v>
      </c>
      <c r="AB9" s="526">
        <f>AB12-5%</f>
        <v>0.56999999999999995</v>
      </c>
      <c r="AC9" s="170">
        <v>0.3</v>
      </c>
      <c r="AD9" s="104"/>
      <c r="AE9" s="104"/>
      <c r="AF9" s="104"/>
      <c r="AG9" s="104"/>
      <c r="AH9" s="104"/>
      <c r="AI9" s="104"/>
      <c r="AJ9" s="104"/>
      <c r="AK9" s="104"/>
    </row>
    <row r="10" spans="1:39" ht="38.65" customHeight="1">
      <c r="A10" s="1074" t="str">
        <f>A4</f>
        <v>Dining</v>
      </c>
      <c r="B10" s="1071" t="s">
        <v>178</v>
      </c>
      <c r="C10" s="1071" t="s">
        <v>848</v>
      </c>
      <c r="D10" s="1125" t="s">
        <v>849</v>
      </c>
      <c r="E10" s="431" t="s">
        <v>712</v>
      </c>
      <c r="F10" s="432">
        <v>0.15</v>
      </c>
      <c r="G10" s="432">
        <v>0.15</v>
      </c>
      <c r="H10" s="432">
        <v>0.15</v>
      </c>
      <c r="I10" s="432">
        <v>0.15</v>
      </c>
      <c r="J10" s="432">
        <v>0.15</v>
      </c>
      <c r="K10" s="432">
        <v>0.2</v>
      </c>
      <c r="L10" s="446">
        <v>0.3</v>
      </c>
      <c r="M10" s="446">
        <v>0.72</v>
      </c>
      <c r="N10" s="446">
        <v>0.78</v>
      </c>
      <c r="O10" s="446">
        <v>0.8</v>
      </c>
      <c r="P10" s="432">
        <v>0.9</v>
      </c>
      <c r="Q10" s="432">
        <v>0.9</v>
      </c>
      <c r="R10" s="432">
        <v>0.9</v>
      </c>
      <c r="S10" s="446">
        <v>0.88</v>
      </c>
      <c r="T10" s="446">
        <v>0.77</v>
      </c>
      <c r="U10" s="446">
        <v>0.7</v>
      </c>
      <c r="V10" s="446">
        <v>0.72</v>
      </c>
      <c r="W10" s="446">
        <v>0.8</v>
      </c>
      <c r="X10" s="432">
        <v>0.9</v>
      </c>
      <c r="Y10" s="432">
        <v>0.9</v>
      </c>
      <c r="Z10" s="432">
        <v>0.9</v>
      </c>
      <c r="AA10" s="446">
        <v>0.8</v>
      </c>
      <c r="AB10" s="446">
        <v>0.62</v>
      </c>
      <c r="AC10" s="433">
        <v>0.3</v>
      </c>
      <c r="AD10" s="104"/>
      <c r="AE10" s="104"/>
      <c r="AF10" s="104"/>
      <c r="AG10" s="104"/>
      <c r="AH10" s="104"/>
      <c r="AI10" s="104"/>
      <c r="AJ10" s="104"/>
      <c r="AK10" s="104"/>
      <c r="AM10" s="114"/>
    </row>
    <row r="11" spans="1:39" ht="38.65" customHeight="1">
      <c r="A11" s="1074"/>
      <c r="B11" s="1071"/>
      <c r="C11" s="1071"/>
      <c r="D11" s="1125"/>
      <c r="E11" s="434" t="s">
        <v>542</v>
      </c>
      <c r="F11" s="444">
        <v>0.15</v>
      </c>
      <c r="G11" s="166">
        <v>0.15</v>
      </c>
      <c r="H11" s="166">
        <v>0.15</v>
      </c>
      <c r="I11" s="166">
        <v>0.15</v>
      </c>
      <c r="J11" s="166">
        <v>0.15</v>
      </c>
      <c r="K11" s="444">
        <v>0.2</v>
      </c>
      <c r="L11" s="166">
        <v>0.3</v>
      </c>
      <c r="M11" s="444">
        <v>0.72</v>
      </c>
      <c r="N11" s="444">
        <v>0.78</v>
      </c>
      <c r="O11" s="444">
        <v>0.8</v>
      </c>
      <c r="P11" s="444">
        <v>0.9</v>
      </c>
      <c r="Q11" s="444">
        <v>0.9</v>
      </c>
      <c r="R11" s="444">
        <v>0.9</v>
      </c>
      <c r="S11" s="444">
        <v>0.88</v>
      </c>
      <c r="T11" s="444">
        <v>0.77</v>
      </c>
      <c r="U11" s="444">
        <v>0.7</v>
      </c>
      <c r="V11" s="444">
        <v>0.72</v>
      </c>
      <c r="W11" s="444">
        <v>0.8</v>
      </c>
      <c r="X11" s="166">
        <v>0.9</v>
      </c>
      <c r="Y11" s="166">
        <v>0.9</v>
      </c>
      <c r="Z11" s="166">
        <v>0.9</v>
      </c>
      <c r="AA11" s="444">
        <v>0.8</v>
      </c>
      <c r="AB11" s="444">
        <v>0.62</v>
      </c>
      <c r="AC11" s="435">
        <v>0.3</v>
      </c>
      <c r="AD11" s="104"/>
      <c r="AE11" s="104"/>
      <c r="AF11" s="104"/>
      <c r="AG11" s="104"/>
      <c r="AH11" s="104"/>
      <c r="AI11" s="104"/>
      <c r="AJ11" s="104"/>
      <c r="AK11" s="104"/>
      <c r="AM11" s="114"/>
    </row>
    <row r="12" spans="1:39" ht="38.65" customHeight="1" thickBot="1">
      <c r="A12" s="1074"/>
      <c r="B12" s="1071"/>
      <c r="C12" s="1071"/>
      <c r="D12" s="1125"/>
      <c r="E12" s="436" t="s">
        <v>543</v>
      </c>
      <c r="F12" s="445">
        <v>0.2</v>
      </c>
      <c r="G12" s="437">
        <v>0.15</v>
      </c>
      <c r="H12" s="437">
        <v>0.15</v>
      </c>
      <c r="I12" s="437">
        <v>0.15</v>
      </c>
      <c r="J12" s="437">
        <v>0.15</v>
      </c>
      <c r="K12" s="445">
        <v>0.15</v>
      </c>
      <c r="L12" s="437">
        <v>0.3</v>
      </c>
      <c r="M12" s="445">
        <v>0.72</v>
      </c>
      <c r="N12" s="445">
        <v>0.78</v>
      </c>
      <c r="O12" s="445">
        <v>0.8</v>
      </c>
      <c r="P12" s="445">
        <v>0.9</v>
      </c>
      <c r="Q12" s="445">
        <v>0.9</v>
      </c>
      <c r="R12" s="445">
        <v>0.9</v>
      </c>
      <c r="S12" s="445">
        <v>0.88</v>
      </c>
      <c r="T12" s="445">
        <v>0.77</v>
      </c>
      <c r="U12" s="445">
        <v>0.7</v>
      </c>
      <c r="V12" s="445">
        <v>0.72</v>
      </c>
      <c r="W12" s="445">
        <v>0.8</v>
      </c>
      <c r="X12" s="445">
        <v>0.9</v>
      </c>
      <c r="Y12" s="445">
        <v>0.9</v>
      </c>
      <c r="Z12" s="445">
        <v>0.9</v>
      </c>
      <c r="AA12" s="445">
        <v>0.8</v>
      </c>
      <c r="AB12" s="445">
        <v>0.62</v>
      </c>
      <c r="AC12" s="438">
        <v>0.3</v>
      </c>
      <c r="AD12" s="104"/>
      <c r="AE12" s="104"/>
      <c r="AF12" s="104"/>
      <c r="AG12" s="104"/>
      <c r="AH12" s="104"/>
      <c r="AI12" s="104"/>
      <c r="AJ12" s="104"/>
      <c r="AK12" s="104"/>
      <c r="AM12" s="114"/>
    </row>
    <row r="13" spans="1:39" ht="38.450000000000003" customHeight="1">
      <c r="A13" s="1074" t="str">
        <f>A4</f>
        <v>Dining</v>
      </c>
      <c r="B13" s="1071" t="s">
        <v>178</v>
      </c>
      <c r="C13" s="1072" t="s">
        <v>850</v>
      </c>
      <c r="D13" s="1124" t="s">
        <v>851</v>
      </c>
      <c r="E13" s="431" t="s">
        <v>712</v>
      </c>
      <c r="F13" s="432">
        <v>1</v>
      </c>
      <c r="G13" s="520">
        <v>0</v>
      </c>
      <c r="H13" s="520">
        <v>0</v>
      </c>
      <c r="I13" s="432">
        <v>0</v>
      </c>
      <c r="J13" s="520">
        <v>1</v>
      </c>
      <c r="K13" s="520">
        <v>1</v>
      </c>
      <c r="L13" s="432">
        <v>1</v>
      </c>
      <c r="M13" s="432">
        <v>1</v>
      </c>
      <c r="N13" s="432">
        <v>1</v>
      </c>
      <c r="O13" s="432">
        <v>1</v>
      </c>
      <c r="P13" s="432">
        <v>1</v>
      </c>
      <c r="Q13" s="432">
        <v>1</v>
      </c>
      <c r="R13" s="432">
        <v>1</v>
      </c>
      <c r="S13" s="432">
        <v>1</v>
      </c>
      <c r="T13" s="432">
        <v>1</v>
      </c>
      <c r="U13" s="432">
        <v>1</v>
      </c>
      <c r="V13" s="432">
        <v>1</v>
      </c>
      <c r="W13" s="432">
        <v>1</v>
      </c>
      <c r="X13" s="432">
        <v>1</v>
      </c>
      <c r="Y13" s="432">
        <v>1</v>
      </c>
      <c r="Z13" s="432">
        <v>1</v>
      </c>
      <c r="AA13" s="432">
        <v>1</v>
      </c>
      <c r="AB13" s="432">
        <v>1</v>
      </c>
      <c r="AC13" s="433">
        <v>1</v>
      </c>
      <c r="AD13" s="104"/>
      <c r="AE13" s="104"/>
      <c r="AF13" s="104"/>
      <c r="AG13" s="104"/>
      <c r="AH13" s="104"/>
      <c r="AI13" s="104"/>
      <c r="AJ13" s="104"/>
      <c r="AK13" s="104"/>
      <c r="AM13" s="114"/>
    </row>
    <row r="14" spans="1:39" ht="38.65" customHeight="1">
      <c r="A14" s="1074"/>
      <c r="B14" s="1071"/>
      <c r="C14" s="1072"/>
      <c r="D14" s="1124"/>
      <c r="E14" s="434" t="s">
        <v>542</v>
      </c>
      <c r="F14" s="166">
        <v>1</v>
      </c>
      <c r="G14" s="524">
        <v>0</v>
      </c>
      <c r="H14" s="524">
        <v>0</v>
      </c>
      <c r="I14" s="166">
        <v>0</v>
      </c>
      <c r="J14" s="166">
        <v>0</v>
      </c>
      <c r="K14" s="525">
        <v>1</v>
      </c>
      <c r="L14" s="525">
        <v>1</v>
      </c>
      <c r="M14" s="525">
        <v>1</v>
      </c>
      <c r="N14" s="166">
        <v>1</v>
      </c>
      <c r="O14" s="166">
        <v>1</v>
      </c>
      <c r="P14" s="166">
        <v>1</v>
      </c>
      <c r="Q14" s="166">
        <v>1</v>
      </c>
      <c r="R14" s="166">
        <v>1</v>
      </c>
      <c r="S14" s="166">
        <v>1</v>
      </c>
      <c r="T14" s="166">
        <v>1</v>
      </c>
      <c r="U14" s="166">
        <v>1</v>
      </c>
      <c r="V14" s="166">
        <v>1</v>
      </c>
      <c r="W14" s="166">
        <v>1</v>
      </c>
      <c r="X14" s="166">
        <v>1</v>
      </c>
      <c r="Y14" s="166">
        <v>1</v>
      </c>
      <c r="Z14" s="166">
        <v>1</v>
      </c>
      <c r="AA14" s="166">
        <v>1</v>
      </c>
      <c r="AB14" s="166">
        <v>1</v>
      </c>
      <c r="AC14" s="435">
        <v>1</v>
      </c>
      <c r="AD14" s="104"/>
      <c r="AE14" s="104"/>
      <c r="AF14" s="104"/>
      <c r="AG14" s="104"/>
      <c r="AH14" s="104"/>
      <c r="AI14" s="104"/>
      <c r="AJ14" s="104"/>
      <c r="AK14" s="104"/>
      <c r="AM14" s="114"/>
    </row>
    <row r="15" spans="1:39" ht="38.450000000000003" customHeight="1" thickBot="1">
      <c r="A15" s="1074"/>
      <c r="B15" s="1071"/>
      <c r="C15" s="1072"/>
      <c r="D15" s="1124"/>
      <c r="E15" s="436" t="s">
        <v>543</v>
      </c>
      <c r="F15" s="437">
        <v>1</v>
      </c>
      <c r="G15" s="527">
        <v>0</v>
      </c>
      <c r="H15" s="527">
        <v>0</v>
      </c>
      <c r="I15" s="437">
        <v>0</v>
      </c>
      <c r="J15" s="437">
        <v>0</v>
      </c>
      <c r="K15" s="528">
        <v>1</v>
      </c>
      <c r="L15" s="528">
        <v>1</v>
      </c>
      <c r="M15" s="528">
        <v>1</v>
      </c>
      <c r="N15" s="528">
        <v>1</v>
      </c>
      <c r="O15" s="437">
        <v>1</v>
      </c>
      <c r="P15" s="437">
        <v>1</v>
      </c>
      <c r="Q15" s="437">
        <v>1</v>
      </c>
      <c r="R15" s="437">
        <v>1</v>
      </c>
      <c r="S15" s="437">
        <v>1</v>
      </c>
      <c r="T15" s="437">
        <v>1</v>
      </c>
      <c r="U15" s="437">
        <v>1</v>
      </c>
      <c r="V15" s="437">
        <v>1</v>
      </c>
      <c r="W15" s="437">
        <v>1</v>
      </c>
      <c r="X15" s="437">
        <v>1</v>
      </c>
      <c r="Y15" s="437">
        <v>1</v>
      </c>
      <c r="Z15" s="437">
        <v>1</v>
      </c>
      <c r="AA15" s="437">
        <v>1</v>
      </c>
      <c r="AB15" s="437">
        <v>1</v>
      </c>
      <c r="AC15" s="438">
        <v>1</v>
      </c>
      <c r="AD15" s="104"/>
      <c r="AE15" s="104"/>
      <c r="AF15" s="104"/>
      <c r="AG15" s="104"/>
      <c r="AH15" s="104"/>
      <c r="AI15" s="104"/>
      <c r="AJ15" s="104"/>
      <c r="AK15" s="104"/>
      <c r="AM15" s="114"/>
    </row>
    <row r="16" spans="1:39" ht="38.65" customHeight="1">
      <c r="A16" s="1074" t="str">
        <f>A7</f>
        <v>Dining</v>
      </c>
      <c r="B16" s="1071" t="s">
        <v>178</v>
      </c>
      <c r="C16" s="1072" t="s">
        <v>852</v>
      </c>
      <c r="D16" s="1078" t="s">
        <v>853</v>
      </c>
      <c r="E16" s="174" t="s">
        <v>712</v>
      </c>
      <c r="F16" s="175">
        <v>0.2</v>
      </c>
      <c r="G16" s="524">
        <v>0</v>
      </c>
      <c r="H16" s="524">
        <v>0</v>
      </c>
      <c r="I16" s="175">
        <v>0</v>
      </c>
      <c r="J16" s="175">
        <v>0</v>
      </c>
      <c r="K16" s="524">
        <v>0.6</v>
      </c>
      <c r="L16" s="524">
        <v>0.6</v>
      </c>
      <c r="M16" s="175">
        <v>0.6</v>
      </c>
      <c r="N16" s="175">
        <v>0.55000000000000004</v>
      </c>
      <c r="O16" s="175">
        <v>0.45</v>
      </c>
      <c r="P16" s="175">
        <v>0.4</v>
      </c>
      <c r="Q16" s="175">
        <v>0.45</v>
      </c>
      <c r="R16" s="175">
        <v>0.4</v>
      </c>
      <c r="S16" s="175">
        <v>0.35</v>
      </c>
      <c r="T16" s="175">
        <v>0.3</v>
      </c>
      <c r="U16" s="175">
        <v>0.3</v>
      </c>
      <c r="V16" s="175">
        <v>0.3</v>
      </c>
      <c r="W16" s="175">
        <v>0.4</v>
      </c>
      <c r="X16" s="175">
        <v>0.55000000000000004</v>
      </c>
      <c r="Y16" s="175">
        <v>0.6</v>
      </c>
      <c r="Z16" s="175">
        <v>0.5</v>
      </c>
      <c r="AA16" s="175">
        <v>0.55000000000000004</v>
      </c>
      <c r="AB16" s="175">
        <v>0.45</v>
      </c>
      <c r="AC16" s="176">
        <v>0.25</v>
      </c>
      <c r="AD16" s="104"/>
      <c r="AE16" s="104"/>
      <c r="AF16" s="104"/>
      <c r="AG16" s="104"/>
      <c r="AH16" s="104"/>
      <c r="AI16" s="104"/>
      <c r="AJ16" s="104"/>
      <c r="AK16" s="104"/>
      <c r="AM16" s="114"/>
    </row>
    <row r="17" spans="1:39" ht="38.65" customHeight="1">
      <c r="A17" s="1074"/>
      <c r="B17" s="1071"/>
      <c r="C17" s="1072"/>
      <c r="D17" s="1078"/>
      <c r="E17" s="165" t="s">
        <v>542</v>
      </c>
      <c r="F17" s="166">
        <v>0.2</v>
      </c>
      <c r="G17" s="525">
        <v>0</v>
      </c>
      <c r="H17" s="525">
        <v>0</v>
      </c>
      <c r="I17" s="166">
        <v>0</v>
      </c>
      <c r="J17" s="166">
        <v>0</v>
      </c>
      <c r="K17" s="166">
        <v>0</v>
      </c>
      <c r="L17" s="525">
        <v>0.5</v>
      </c>
      <c r="M17" s="525">
        <v>0.5</v>
      </c>
      <c r="N17" s="525">
        <v>0.5</v>
      </c>
      <c r="O17" s="166">
        <v>0.5</v>
      </c>
      <c r="P17" s="166">
        <v>0.45</v>
      </c>
      <c r="Q17" s="166">
        <v>0.5</v>
      </c>
      <c r="R17" s="166">
        <v>0.5</v>
      </c>
      <c r="S17" s="166">
        <v>0.45</v>
      </c>
      <c r="T17" s="166">
        <v>0.4</v>
      </c>
      <c r="U17" s="166">
        <v>0.4</v>
      </c>
      <c r="V17" s="166">
        <v>0.35</v>
      </c>
      <c r="W17" s="166">
        <v>0.4</v>
      </c>
      <c r="X17" s="166">
        <v>0.55000000000000004</v>
      </c>
      <c r="Y17" s="166">
        <v>0.55000000000000004</v>
      </c>
      <c r="Z17" s="166">
        <v>0.5</v>
      </c>
      <c r="AA17" s="166">
        <v>0.55000000000000004</v>
      </c>
      <c r="AB17" s="166">
        <v>0.4</v>
      </c>
      <c r="AC17" s="167">
        <v>0.3</v>
      </c>
      <c r="AD17" s="104"/>
      <c r="AE17" s="104"/>
      <c r="AF17" s="104"/>
      <c r="AG17" s="104"/>
      <c r="AH17" s="104"/>
      <c r="AI17" s="104"/>
      <c r="AJ17" s="104"/>
      <c r="AK17" s="104"/>
      <c r="AM17" s="114"/>
    </row>
    <row r="18" spans="1:39" ht="38.65" customHeight="1">
      <c r="A18" s="1074"/>
      <c r="B18" s="1071"/>
      <c r="C18" s="1072"/>
      <c r="D18" s="1078"/>
      <c r="E18" s="168" t="s">
        <v>543</v>
      </c>
      <c r="F18" s="169">
        <v>0.25</v>
      </c>
      <c r="G18" s="526">
        <v>0</v>
      </c>
      <c r="H18" s="526">
        <v>0</v>
      </c>
      <c r="I18" s="169">
        <v>0</v>
      </c>
      <c r="J18" s="169">
        <v>0</v>
      </c>
      <c r="K18" s="169">
        <v>0</v>
      </c>
      <c r="L18" s="526">
        <v>0.5</v>
      </c>
      <c r="M18" s="526">
        <v>0.5</v>
      </c>
      <c r="N18" s="526">
        <v>0.5</v>
      </c>
      <c r="O18" s="526">
        <v>0.5</v>
      </c>
      <c r="P18" s="169">
        <v>0.5</v>
      </c>
      <c r="Q18" s="169">
        <v>0.5</v>
      </c>
      <c r="R18" s="169">
        <v>0.4</v>
      </c>
      <c r="S18" s="169">
        <v>0.4</v>
      </c>
      <c r="T18" s="169">
        <v>0.3</v>
      </c>
      <c r="U18" s="169">
        <v>0.3</v>
      </c>
      <c r="V18" s="169">
        <v>0.3</v>
      </c>
      <c r="W18" s="169">
        <v>0.4</v>
      </c>
      <c r="X18" s="169">
        <v>0.5</v>
      </c>
      <c r="Y18" s="169">
        <v>0.5</v>
      </c>
      <c r="Z18" s="169">
        <v>0.4</v>
      </c>
      <c r="AA18" s="169">
        <v>0.5</v>
      </c>
      <c r="AB18" s="169">
        <v>0.4</v>
      </c>
      <c r="AC18" s="170">
        <v>0.2</v>
      </c>
      <c r="AD18" s="104"/>
      <c r="AE18" s="104"/>
      <c r="AF18" s="104"/>
      <c r="AG18" s="104"/>
      <c r="AH18" s="104"/>
      <c r="AI18" s="104"/>
      <c r="AJ18" s="104"/>
      <c r="AK18" s="104"/>
      <c r="AM18" s="114"/>
    </row>
    <row r="19" spans="1:39" ht="38.65" customHeight="1">
      <c r="A19" s="1054" t="str">
        <f>A4</f>
        <v>Dining</v>
      </c>
      <c r="B19" s="992" t="s">
        <v>178</v>
      </c>
      <c r="C19" s="1073" t="s">
        <v>241</v>
      </c>
      <c r="D19" s="1059" t="s">
        <v>854</v>
      </c>
      <c r="E19" s="698" t="s">
        <v>712</v>
      </c>
      <c r="F19" s="520">
        <v>0.25</v>
      </c>
      <c r="G19" s="520">
        <v>0</v>
      </c>
      <c r="H19" s="520">
        <v>0</v>
      </c>
      <c r="I19" s="432">
        <v>1</v>
      </c>
      <c r="J19" s="520">
        <v>0.25</v>
      </c>
      <c r="K19" s="529">
        <v>0.25</v>
      </c>
      <c r="L19" s="519">
        <v>0.25</v>
      </c>
      <c r="M19" s="519">
        <v>0.25</v>
      </c>
      <c r="N19" s="519">
        <v>0.25</v>
      </c>
      <c r="O19" s="432">
        <v>0.25</v>
      </c>
      <c r="P19" s="432">
        <v>0.25</v>
      </c>
      <c r="Q19" s="432">
        <v>0.25</v>
      </c>
      <c r="R19" s="432">
        <v>0.25</v>
      </c>
      <c r="S19" s="432">
        <v>0.25</v>
      </c>
      <c r="T19" s="432">
        <v>0.25</v>
      </c>
      <c r="U19" s="432">
        <v>0.25</v>
      </c>
      <c r="V19" s="520">
        <v>0.25</v>
      </c>
      <c r="W19" s="432">
        <v>0.25</v>
      </c>
      <c r="X19" s="432">
        <v>0.25</v>
      </c>
      <c r="Y19" s="432">
        <v>0.25</v>
      </c>
      <c r="Z19" s="432">
        <v>0.25</v>
      </c>
      <c r="AA19" s="432">
        <v>0.25</v>
      </c>
      <c r="AB19" s="432">
        <v>0.25</v>
      </c>
      <c r="AC19" s="433">
        <v>0.25</v>
      </c>
      <c r="AD19" s="104"/>
      <c r="AE19" s="104"/>
      <c r="AF19" s="104"/>
      <c r="AG19" s="104"/>
      <c r="AH19" s="104"/>
      <c r="AI19" s="104"/>
      <c r="AJ19" s="104"/>
      <c r="AK19" s="104"/>
      <c r="AM19" s="114"/>
    </row>
    <row r="20" spans="1:39" ht="38.65" customHeight="1">
      <c r="A20" s="1001"/>
      <c r="B20" s="980"/>
      <c r="C20" s="1052"/>
      <c r="D20" s="1040"/>
      <c r="E20" s="165" t="s">
        <v>542</v>
      </c>
      <c r="F20" s="525">
        <v>0.25</v>
      </c>
      <c r="G20" s="525">
        <v>0</v>
      </c>
      <c r="H20" s="166">
        <v>0</v>
      </c>
      <c r="I20" s="166">
        <v>1</v>
      </c>
      <c r="J20" s="166">
        <v>1</v>
      </c>
      <c r="K20" s="525">
        <v>0.25</v>
      </c>
      <c r="L20" s="525">
        <v>0.25</v>
      </c>
      <c r="M20" s="525">
        <v>0.25</v>
      </c>
      <c r="N20" s="166">
        <v>0.25</v>
      </c>
      <c r="O20" s="166">
        <v>0.25</v>
      </c>
      <c r="P20" s="166">
        <v>0.25</v>
      </c>
      <c r="Q20" s="166">
        <v>0.25</v>
      </c>
      <c r="R20" s="166">
        <v>0.25</v>
      </c>
      <c r="S20" s="166">
        <v>0.25</v>
      </c>
      <c r="T20" s="166">
        <v>0.25</v>
      </c>
      <c r="U20" s="166">
        <v>0.25</v>
      </c>
      <c r="V20" s="166">
        <v>0.25</v>
      </c>
      <c r="W20" s="166">
        <v>0.25</v>
      </c>
      <c r="X20" s="166">
        <v>0.25</v>
      </c>
      <c r="Y20" s="166">
        <v>0.25</v>
      </c>
      <c r="Z20" s="166">
        <v>0.25</v>
      </c>
      <c r="AA20" s="166">
        <v>0.25</v>
      </c>
      <c r="AB20" s="166">
        <v>0.25</v>
      </c>
      <c r="AC20" s="435">
        <v>0.25</v>
      </c>
      <c r="AD20" s="104"/>
      <c r="AE20" s="104"/>
      <c r="AF20" s="104"/>
      <c r="AG20" s="104"/>
      <c r="AH20" s="104"/>
      <c r="AI20" s="104"/>
      <c r="AJ20" s="104"/>
      <c r="AK20" s="104"/>
      <c r="AM20" s="114"/>
    </row>
    <row r="21" spans="1:39" ht="38.65" customHeight="1">
      <c r="A21" s="1055"/>
      <c r="B21" s="1056"/>
      <c r="C21" s="1058"/>
      <c r="D21" s="1060"/>
      <c r="E21" s="168" t="s">
        <v>543</v>
      </c>
      <c r="F21" s="526">
        <v>0.25</v>
      </c>
      <c r="G21" s="526">
        <v>0</v>
      </c>
      <c r="H21" s="526">
        <v>0</v>
      </c>
      <c r="I21" s="169">
        <v>1</v>
      </c>
      <c r="J21" s="169">
        <v>1</v>
      </c>
      <c r="K21" s="733">
        <v>0.25</v>
      </c>
      <c r="L21" s="733">
        <v>0.25</v>
      </c>
      <c r="M21" s="733">
        <v>0.25</v>
      </c>
      <c r="N21" s="733">
        <v>0.25</v>
      </c>
      <c r="O21" s="169">
        <v>0.25</v>
      </c>
      <c r="P21" s="169">
        <v>0.25</v>
      </c>
      <c r="Q21" s="169">
        <v>0.25</v>
      </c>
      <c r="R21" s="169">
        <v>0.25</v>
      </c>
      <c r="S21" s="169">
        <v>0.25</v>
      </c>
      <c r="T21" s="169">
        <v>0.25</v>
      </c>
      <c r="U21" s="169">
        <v>0.25</v>
      </c>
      <c r="V21" s="169">
        <v>0.25</v>
      </c>
      <c r="W21" s="169">
        <v>0.25</v>
      </c>
      <c r="X21" s="169">
        <v>0.25</v>
      </c>
      <c r="Y21" s="169">
        <v>0.25</v>
      </c>
      <c r="Z21" s="169">
        <v>0.25</v>
      </c>
      <c r="AA21" s="169">
        <v>0.25</v>
      </c>
      <c r="AB21" s="169">
        <v>0.25</v>
      </c>
      <c r="AC21" s="734">
        <v>0.25</v>
      </c>
      <c r="AD21" s="104"/>
      <c r="AE21" s="104"/>
      <c r="AF21" s="104"/>
      <c r="AG21" s="104"/>
      <c r="AH21" s="104"/>
      <c r="AI21" s="104"/>
      <c r="AJ21" s="104"/>
      <c r="AK21" s="104"/>
      <c r="AM21" s="114"/>
    </row>
    <row r="22" spans="1:39" ht="38.65" customHeight="1">
      <c r="A22" s="1082" t="str">
        <f>A7</f>
        <v>Dining</v>
      </c>
      <c r="B22" s="1051" t="s">
        <v>178</v>
      </c>
      <c r="C22" s="995" t="s">
        <v>855</v>
      </c>
      <c r="D22" s="1086" t="s">
        <v>856</v>
      </c>
      <c r="E22" s="738" t="s">
        <v>712</v>
      </c>
      <c r="F22" s="521">
        <v>0.9</v>
      </c>
      <c r="G22" s="521">
        <v>0.9</v>
      </c>
      <c r="H22" s="521">
        <v>0.9</v>
      </c>
      <c r="I22" s="521">
        <v>0.9</v>
      </c>
      <c r="J22" s="521">
        <v>0.9</v>
      </c>
      <c r="K22" s="521">
        <v>0.9</v>
      </c>
      <c r="L22" s="521">
        <v>0.9</v>
      </c>
      <c r="M22" s="521">
        <v>0.9</v>
      </c>
      <c r="N22" s="521">
        <v>0.9</v>
      </c>
      <c r="O22" s="521">
        <v>0.9</v>
      </c>
      <c r="P22" s="178">
        <v>0.9</v>
      </c>
      <c r="Q22" s="178">
        <v>0.9</v>
      </c>
      <c r="R22" s="178">
        <v>0.9</v>
      </c>
      <c r="S22" s="178">
        <v>0.9</v>
      </c>
      <c r="T22" s="178">
        <v>0.9</v>
      </c>
      <c r="U22" s="178">
        <v>0.9</v>
      </c>
      <c r="V22" s="178">
        <v>0.9</v>
      </c>
      <c r="W22" s="178">
        <v>0.9</v>
      </c>
      <c r="X22" s="178">
        <v>0.9</v>
      </c>
      <c r="Y22" s="178">
        <v>0.9</v>
      </c>
      <c r="Z22" s="178">
        <v>0.9</v>
      </c>
      <c r="AA22" s="178">
        <v>0.9</v>
      </c>
      <c r="AB22" s="178">
        <v>0.9</v>
      </c>
      <c r="AC22" s="179">
        <v>0.9</v>
      </c>
      <c r="AD22" s="104"/>
      <c r="AE22" s="104"/>
      <c r="AF22" s="104"/>
      <c r="AG22" s="104"/>
      <c r="AH22" s="104"/>
      <c r="AI22" s="104"/>
      <c r="AJ22" s="104"/>
      <c r="AK22" s="104"/>
      <c r="AM22" s="114"/>
    </row>
    <row r="23" spans="1:39" ht="38.65" customHeight="1">
      <c r="A23" s="977"/>
      <c r="B23" s="980"/>
      <c r="C23" s="1072"/>
      <c r="D23" s="1078"/>
      <c r="E23" s="739" t="s">
        <v>542</v>
      </c>
      <c r="F23" s="522">
        <v>0.9</v>
      </c>
      <c r="G23" s="522">
        <v>0.9</v>
      </c>
      <c r="H23" s="522">
        <v>0.9</v>
      </c>
      <c r="I23" s="522">
        <v>0.9</v>
      </c>
      <c r="J23" s="522">
        <v>0.9</v>
      </c>
      <c r="K23" s="522">
        <v>0.9</v>
      </c>
      <c r="L23" s="522">
        <v>0.9</v>
      </c>
      <c r="M23" s="522">
        <v>0.9</v>
      </c>
      <c r="N23" s="522">
        <v>0.9</v>
      </c>
      <c r="O23" s="522">
        <v>0.9</v>
      </c>
      <c r="P23" s="181">
        <v>0.9</v>
      </c>
      <c r="Q23" s="181">
        <v>0.9</v>
      </c>
      <c r="R23" s="181">
        <v>0.9</v>
      </c>
      <c r="S23" s="181">
        <v>0.9</v>
      </c>
      <c r="T23" s="181">
        <v>0.9</v>
      </c>
      <c r="U23" s="181">
        <v>0.9</v>
      </c>
      <c r="V23" s="181">
        <v>0.9</v>
      </c>
      <c r="W23" s="181">
        <v>0.9</v>
      </c>
      <c r="X23" s="181">
        <v>0.9</v>
      </c>
      <c r="Y23" s="181">
        <v>0.9</v>
      </c>
      <c r="Z23" s="181">
        <v>0.9</v>
      </c>
      <c r="AA23" s="181">
        <v>0.9</v>
      </c>
      <c r="AB23" s="181">
        <v>0.9</v>
      </c>
      <c r="AC23" s="182">
        <v>0.9</v>
      </c>
      <c r="AD23" s="104"/>
      <c r="AE23" s="104"/>
      <c r="AF23" s="104"/>
      <c r="AG23" s="104"/>
      <c r="AH23" s="104"/>
      <c r="AI23" s="104"/>
      <c r="AJ23" s="104"/>
      <c r="AK23" s="104"/>
      <c r="AM23" s="114"/>
    </row>
    <row r="24" spans="1:39" ht="38.65" customHeight="1" thickBot="1">
      <c r="A24" s="1083"/>
      <c r="B24" s="1084"/>
      <c r="C24" s="1085"/>
      <c r="D24" s="1087"/>
      <c r="E24" s="740" t="s">
        <v>543</v>
      </c>
      <c r="F24" s="741">
        <v>0.9</v>
      </c>
      <c r="G24" s="741">
        <v>0.9</v>
      </c>
      <c r="H24" s="741">
        <v>0.9</v>
      </c>
      <c r="I24" s="741">
        <v>0.9</v>
      </c>
      <c r="J24" s="741">
        <v>0.9</v>
      </c>
      <c r="K24" s="741">
        <v>0.9</v>
      </c>
      <c r="L24" s="741">
        <v>0.9</v>
      </c>
      <c r="M24" s="741">
        <v>0.9</v>
      </c>
      <c r="N24" s="741">
        <v>0.9</v>
      </c>
      <c r="O24" s="741">
        <v>0.9</v>
      </c>
      <c r="P24" s="187">
        <v>0.9</v>
      </c>
      <c r="Q24" s="187">
        <v>0.9</v>
      </c>
      <c r="R24" s="187">
        <v>0.9</v>
      </c>
      <c r="S24" s="187">
        <v>0.9</v>
      </c>
      <c r="T24" s="187">
        <v>0.9</v>
      </c>
      <c r="U24" s="187">
        <v>0.9</v>
      </c>
      <c r="V24" s="187">
        <v>0.9</v>
      </c>
      <c r="W24" s="187">
        <v>0.9</v>
      </c>
      <c r="X24" s="187">
        <v>0.9</v>
      </c>
      <c r="Y24" s="187">
        <v>0.9</v>
      </c>
      <c r="Z24" s="187">
        <v>0.9</v>
      </c>
      <c r="AA24" s="187">
        <v>0.9</v>
      </c>
      <c r="AB24" s="187">
        <v>0.9</v>
      </c>
      <c r="AC24" s="188">
        <v>0.9</v>
      </c>
      <c r="AD24" s="104"/>
      <c r="AE24" s="104"/>
      <c r="AF24" s="104"/>
      <c r="AG24" s="104"/>
      <c r="AH24" s="104"/>
      <c r="AI24" s="104"/>
      <c r="AJ24" s="104"/>
      <c r="AK24" s="104"/>
      <c r="AM24" s="114"/>
    </row>
    <row r="25" spans="1:39" ht="38.65" customHeight="1" thickBot="1">
      <c r="A25" s="1014" t="str">
        <f>A4</f>
        <v>Dining</v>
      </c>
      <c r="B25" s="1063" t="str">
        <f>B16</f>
        <v>Restaurant</v>
      </c>
      <c r="C25" s="1019" t="s">
        <v>857</v>
      </c>
      <c r="D25" s="1079" t="s">
        <v>856</v>
      </c>
      <c r="E25" s="735" t="s">
        <v>712</v>
      </c>
      <c r="F25" s="736">
        <f>IF(F13=1,Thermostat!$C$3,Thermostat!$C$4)</f>
        <v>70</v>
      </c>
      <c r="G25" s="736">
        <f>IF(G13=1,Thermostat!$C$3,Thermostat!$C$4)</f>
        <v>60</v>
      </c>
      <c r="H25" s="736">
        <f>IF(H13=1,Thermostat!$C$3,Thermostat!$C$4)</f>
        <v>60</v>
      </c>
      <c r="I25" s="736">
        <f>IF(I13=1,Thermostat!$C$3,Thermostat!$C$4)</f>
        <v>60</v>
      </c>
      <c r="J25" s="736">
        <f>IF(J13=1,Thermostat!$C$3,Thermostat!$C$4)</f>
        <v>70</v>
      </c>
      <c r="K25" s="736">
        <f>IF(K13=1,Thermostat!$C$3,Thermostat!$C$4)</f>
        <v>70</v>
      </c>
      <c r="L25" s="736">
        <f>IF(L13=1,Thermostat!$C$3,Thermostat!$C$4)</f>
        <v>70</v>
      </c>
      <c r="M25" s="736">
        <f>IF(M13=1,Thermostat!$C$3,Thermostat!$C$4)</f>
        <v>70</v>
      </c>
      <c r="N25" s="736">
        <f>IF(N13=1,Thermostat!$C$3,Thermostat!$C$4)</f>
        <v>70</v>
      </c>
      <c r="O25" s="736">
        <f>IF(O13=1,Thermostat!$C$3,Thermostat!$C$4)</f>
        <v>70</v>
      </c>
      <c r="P25" s="736">
        <f>IF(P13=1,Thermostat!$C$3,Thermostat!$C$4)</f>
        <v>70</v>
      </c>
      <c r="Q25" s="736">
        <f>IF(Q13=1,Thermostat!$C$3,Thermostat!$C$4)</f>
        <v>70</v>
      </c>
      <c r="R25" s="736">
        <f>IF(R13=1,Thermostat!$C$3,Thermostat!$C$4)</f>
        <v>70</v>
      </c>
      <c r="S25" s="736">
        <f>IF(S13=1,Thermostat!$C$3,Thermostat!$C$4)</f>
        <v>70</v>
      </c>
      <c r="T25" s="736">
        <f>IF(T13=1,Thermostat!$C$3,Thermostat!$C$4)</f>
        <v>70</v>
      </c>
      <c r="U25" s="736">
        <f>IF(U13=1,Thermostat!$C$3,Thermostat!$C$4)</f>
        <v>70</v>
      </c>
      <c r="V25" s="736">
        <f>IF(V13=1,Thermostat!$C$3,Thermostat!$C$4)</f>
        <v>70</v>
      </c>
      <c r="W25" s="736">
        <f>IF(W13=1,Thermostat!$C$3,Thermostat!$C$4)</f>
        <v>70</v>
      </c>
      <c r="X25" s="736">
        <f>IF(X13=1,Thermostat!$C$3,Thermostat!$C$4)</f>
        <v>70</v>
      </c>
      <c r="Y25" s="736">
        <f>IF(Y13=1,Thermostat!$C$3,Thermostat!$C$4)</f>
        <v>70</v>
      </c>
      <c r="Z25" s="736">
        <f>IF(Z13=1,Thermostat!$C$3,Thermostat!$C$4)</f>
        <v>70</v>
      </c>
      <c r="AA25" s="736">
        <f>IF(AA13=1,Thermostat!$C$3,Thermostat!$C$4)</f>
        <v>70</v>
      </c>
      <c r="AB25" s="736">
        <f>IF(AB13=1,Thermostat!$C$3,Thermostat!$C$4)</f>
        <v>70</v>
      </c>
      <c r="AC25" s="737">
        <f>IF(AC13=1,Thermostat!$C$3,Thermostat!$C$4)</f>
        <v>70</v>
      </c>
      <c r="AD25" s="104"/>
      <c r="AE25" s="104"/>
      <c r="AF25" s="104"/>
      <c r="AG25" s="104"/>
      <c r="AH25" s="104"/>
      <c r="AI25" s="104"/>
      <c r="AJ25" s="104"/>
      <c r="AK25" s="104"/>
      <c r="AM25" s="114"/>
    </row>
    <row r="26" spans="1:39" ht="38.65" customHeight="1" thickBot="1">
      <c r="A26" s="1061"/>
      <c r="B26" s="1064"/>
      <c r="C26" s="1019"/>
      <c r="D26" s="1080"/>
      <c r="E26" s="685" t="s">
        <v>542</v>
      </c>
      <c r="F26" s="686">
        <f>IF(F14=1,Thermostat!$C$3,Thermostat!$C$4)</f>
        <v>70</v>
      </c>
      <c r="G26" s="686">
        <f>IF(G14=1,Thermostat!$C$3,Thermostat!$C$4)</f>
        <v>60</v>
      </c>
      <c r="H26" s="686">
        <f>IF(H14=1,Thermostat!$C$3,Thermostat!$C$4)</f>
        <v>60</v>
      </c>
      <c r="I26" s="686">
        <f>IF(I14=1,Thermostat!$C$3,Thermostat!$C$4)</f>
        <v>60</v>
      </c>
      <c r="J26" s="686">
        <f>IF(J14=1,Thermostat!$C$3,Thermostat!$C$4)</f>
        <v>60</v>
      </c>
      <c r="K26" s="686">
        <f>IF(K14=1,Thermostat!$C$3,Thermostat!$C$4)</f>
        <v>70</v>
      </c>
      <c r="L26" s="686">
        <f>IF(L14=1,Thermostat!$C$3,Thermostat!$C$4)</f>
        <v>70</v>
      </c>
      <c r="M26" s="686">
        <f>IF(M14=1,Thermostat!$C$3,Thermostat!$C$4)</f>
        <v>70</v>
      </c>
      <c r="N26" s="686">
        <f>IF(N14=1,Thermostat!$C$3,Thermostat!$C$4)</f>
        <v>70</v>
      </c>
      <c r="O26" s="686">
        <f>IF(O14=1,Thermostat!$C$3,Thermostat!$C$4)</f>
        <v>70</v>
      </c>
      <c r="P26" s="686">
        <f>IF(P14=1,Thermostat!$C$3,Thermostat!$C$4)</f>
        <v>70</v>
      </c>
      <c r="Q26" s="686">
        <f>IF(Q14=1,Thermostat!$C$3,Thermostat!$C$4)</f>
        <v>70</v>
      </c>
      <c r="R26" s="686">
        <f>IF(R14=1,Thermostat!$C$3,Thermostat!$C$4)</f>
        <v>70</v>
      </c>
      <c r="S26" s="686">
        <f>IF(S14=1,Thermostat!$C$3,Thermostat!$C$4)</f>
        <v>70</v>
      </c>
      <c r="T26" s="686">
        <f>IF(T14=1,Thermostat!$C$3,Thermostat!$C$4)</f>
        <v>70</v>
      </c>
      <c r="U26" s="686">
        <f>IF(U14=1,Thermostat!$C$3,Thermostat!$C$4)</f>
        <v>70</v>
      </c>
      <c r="V26" s="686">
        <f>IF(V14=1,Thermostat!$C$3,Thermostat!$C$4)</f>
        <v>70</v>
      </c>
      <c r="W26" s="686">
        <f>IF(W14=1,Thermostat!$C$3,Thermostat!$C$4)</f>
        <v>70</v>
      </c>
      <c r="X26" s="686">
        <f>IF(X14=1,Thermostat!$C$3,Thermostat!$C$4)</f>
        <v>70</v>
      </c>
      <c r="Y26" s="686">
        <f>IF(Y14=1,Thermostat!$C$3,Thermostat!$C$4)</f>
        <v>70</v>
      </c>
      <c r="Z26" s="686">
        <f>IF(Z14=1,Thermostat!$C$3,Thermostat!$C$4)</f>
        <v>70</v>
      </c>
      <c r="AA26" s="686">
        <f>IF(AA14=1,Thermostat!$C$3,Thermostat!$C$4)</f>
        <v>70</v>
      </c>
      <c r="AB26" s="686">
        <f>IF(AB14=1,Thermostat!$C$3,Thermostat!$C$4)</f>
        <v>70</v>
      </c>
      <c r="AC26" s="687">
        <f>IF(AC14=1,Thermostat!$C$3,Thermostat!$C$4)</f>
        <v>70</v>
      </c>
      <c r="AD26" s="104"/>
      <c r="AE26" s="104"/>
      <c r="AF26" s="104"/>
      <c r="AG26" s="104"/>
      <c r="AH26" s="104"/>
      <c r="AI26" s="104"/>
      <c r="AJ26" s="104"/>
      <c r="AK26" s="104"/>
      <c r="AM26" s="114"/>
    </row>
    <row r="27" spans="1:39" ht="38.65" customHeight="1">
      <c r="A27" s="1062"/>
      <c r="B27" s="1065"/>
      <c r="C27" s="1009"/>
      <c r="D27" s="1081"/>
      <c r="E27" s="688" t="s">
        <v>543</v>
      </c>
      <c r="F27" s="686">
        <f>IF(F15=1,Thermostat!$C$3,Thermostat!$C$4)</f>
        <v>70</v>
      </c>
      <c r="G27" s="686">
        <f>IF(G15=1,Thermostat!$C$3,Thermostat!$C$4)</f>
        <v>60</v>
      </c>
      <c r="H27" s="686">
        <f>IF(H15=1,Thermostat!$C$3,Thermostat!$C$4)</f>
        <v>60</v>
      </c>
      <c r="I27" s="686">
        <f>IF(I15=1,Thermostat!$C$3,Thermostat!$C$4)</f>
        <v>60</v>
      </c>
      <c r="J27" s="686">
        <f>IF(J15=1,Thermostat!$C$3,Thermostat!$C$4)</f>
        <v>60</v>
      </c>
      <c r="K27" s="686">
        <f>IF(K15=1,Thermostat!$C$3,Thermostat!$C$4)</f>
        <v>70</v>
      </c>
      <c r="L27" s="686">
        <f>IF(L15=1,Thermostat!$C$3,Thermostat!$C$4)</f>
        <v>70</v>
      </c>
      <c r="M27" s="686">
        <f>IF(M15=1,Thermostat!$C$3,Thermostat!$C$4)</f>
        <v>70</v>
      </c>
      <c r="N27" s="686">
        <f>IF(N15=1,Thermostat!$C$3,Thermostat!$C$4)</f>
        <v>70</v>
      </c>
      <c r="O27" s="686">
        <f>IF(O15=1,Thermostat!$C$3,Thermostat!$C$4)</f>
        <v>70</v>
      </c>
      <c r="P27" s="686">
        <f>IF(P15=1,Thermostat!$C$3,Thermostat!$C$4)</f>
        <v>70</v>
      </c>
      <c r="Q27" s="686">
        <f>IF(Q15=1,Thermostat!$C$3,Thermostat!$C$4)</f>
        <v>70</v>
      </c>
      <c r="R27" s="686">
        <f>IF(R15=1,Thermostat!$C$3,Thermostat!$C$4)</f>
        <v>70</v>
      </c>
      <c r="S27" s="686">
        <f>IF(S15=1,Thermostat!$C$3,Thermostat!$C$4)</f>
        <v>70</v>
      </c>
      <c r="T27" s="686">
        <f>IF(T15=1,Thermostat!$C$3,Thermostat!$C$4)</f>
        <v>70</v>
      </c>
      <c r="U27" s="686">
        <f>IF(U15=1,Thermostat!$C$3,Thermostat!$C$4)</f>
        <v>70</v>
      </c>
      <c r="V27" s="686">
        <f>IF(V15=1,Thermostat!$C$3,Thermostat!$C$4)</f>
        <v>70</v>
      </c>
      <c r="W27" s="686">
        <f>IF(W15=1,Thermostat!$C$3,Thermostat!$C$4)</f>
        <v>70</v>
      </c>
      <c r="X27" s="686">
        <f>IF(X15=1,Thermostat!$C$3,Thermostat!$C$4)</f>
        <v>70</v>
      </c>
      <c r="Y27" s="686">
        <f>IF(Y15=1,Thermostat!$C$3,Thermostat!$C$4)</f>
        <v>70</v>
      </c>
      <c r="Z27" s="686">
        <f>IF(Z15=1,Thermostat!$C$3,Thermostat!$C$4)</f>
        <v>70</v>
      </c>
      <c r="AA27" s="686">
        <f>IF(AA15=1,Thermostat!$C$3,Thermostat!$C$4)</f>
        <v>70</v>
      </c>
      <c r="AB27" s="686">
        <f>IF(AB15=1,Thermostat!$C$3,Thermostat!$C$4)</f>
        <v>70</v>
      </c>
      <c r="AC27" s="687">
        <f>IF(AC15=1,Thermostat!$C$3,Thermostat!$C$4)</f>
        <v>70</v>
      </c>
      <c r="AD27" s="104"/>
      <c r="AE27" s="104"/>
      <c r="AF27" s="104"/>
      <c r="AG27" s="104"/>
      <c r="AH27" s="104"/>
      <c r="AI27" s="104"/>
      <c r="AJ27" s="104"/>
      <c r="AK27" s="104"/>
      <c r="AM27" s="114"/>
    </row>
    <row r="28" spans="1:39" ht="38.65" customHeight="1">
      <c r="A28" s="1025" t="str">
        <f>A4</f>
        <v>Dining</v>
      </c>
      <c r="B28" s="1028" t="str">
        <f>B19</f>
        <v>Restaurant</v>
      </c>
      <c r="C28" s="1031" t="s">
        <v>858</v>
      </c>
      <c r="D28" s="1110" t="s">
        <v>856</v>
      </c>
      <c r="E28" s="689" t="s">
        <v>712</v>
      </c>
      <c r="F28" s="690">
        <f>IF(F13=1,Thermostat!$C$5,Thermostat!$C$6)</f>
        <v>75</v>
      </c>
      <c r="G28" s="690">
        <f>IF(G13=1,Thermostat!$C$5,Thermostat!$C$6)</f>
        <v>85</v>
      </c>
      <c r="H28" s="690">
        <f>IF(H13=1,Thermostat!$C$5,Thermostat!$C$6)</f>
        <v>85</v>
      </c>
      <c r="I28" s="690">
        <f>IF(I13=1,Thermostat!$C$5,Thermostat!$C$6)</f>
        <v>85</v>
      </c>
      <c r="J28" s="690">
        <f>IF(J13=1,Thermostat!$C$5,Thermostat!$C$6)</f>
        <v>75</v>
      </c>
      <c r="K28" s="690">
        <f>IF(K13=1,Thermostat!$C$5,Thermostat!$C$6)</f>
        <v>75</v>
      </c>
      <c r="L28" s="690">
        <f>IF(L13=1,Thermostat!$C$5,Thermostat!$C$6)</f>
        <v>75</v>
      </c>
      <c r="M28" s="690">
        <f>IF(M13=1,Thermostat!$C$5,Thermostat!$C$6)</f>
        <v>75</v>
      </c>
      <c r="N28" s="690">
        <f>IF(N13=1,Thermostat!$C$5,Thermostat!$C$6)</f>
        <v>75</v>
      </c>
      <c r="O28" s="690">
        <f>IF(O13=1,Thermostat!$C$5,Thermostat!$C$6)</f>
        <v>75</v>
      </c>
      <c r="P28" s="690">
        <f>IF(P13=1,Thermostat!$C$5,Thermostat!$C$6)</f>
        <v>75</v>
      </c>
      <c r="Q28" s="690">
        <f>IF(Q13=1,Thermostat!$C$5,Thermostat!$C$6)</f>
        <v>75</v>
      </c>
      <c r="R28" s="690">
        <f>IF(R13=1,Thermostat!$C$5,Thermostat!$C$6)</f>
        <v>75</v>
      </c>
      <c r="S28" s="690">
        <f>IF(S13=1,Thermostat!$C$5,Thermostat!$C$6)</f>
        <v>75</v>
      </c>
      <c r="T28" s="690">
        <f>IF(T13=1,Thermostat!$C$5,Thermostat!$C$6)</f>
        <v>75</v>
      </c>
      <c r="U28" s="690">
        <f>IF(U13=1,Thermostat!$C$5,Thermostat!$C$6)</f>
        <v>75</v>
      </c>
      <c r="V28" s="690">
        <f>IF(V13=1,Thermostat!$C$5,Thermostat!$C$6)</f>
        <v>75</v>
      </c>
      <c r="W28" s="690">
        <f>IF(W13=1,Thermostat!$C$5,Thermostat!$C$6)</f>
        <v>75</v>
      </c>
      <c r="X28" s="690">
        <f>IF(X13=1,Thermostat!$C$5,Thermostat!$C$6)</f>
        <v>75</v>
      </c>
      <c r="Y28" s="690">
        <f>IF(Y13=1,Thermostat!$C$5,Thermostat!$C$6)</f>
        <v>75</v>
      </c>
      <c r="Z28" s="690">
        <f>IF(Z13=1,Thermostat!$C$5,Thermostat!$C$6)</f>
        <v>75</v>
      </c>
      <c r="AA28" s="690">
        <f>IF(AA13=1,Thermostat!$C$5,Thermostat!$C$6)</f>
        <v>75</v>
      </c>
      <c r="AB28" s="690">
        <f>IF(AB13=1,Thermostat!$C$5,Thermostat!$C$6)</f>
        <v>75</v>
      </c>
      <c r="AC28" s="691">
        <f>IF(AC13=1,Thermostat!$C$5,Thermostat!$C$6)</f>
        <v>75</v>
      </c>
      <c r="AD28" s="104"/>
      <c r="AE28" s="104"/>
      <c r="AF28" s="104"/>
      <c r="AG28" s="104"/>
      <c r="AH28" s="104"/>
      <c r="AI28" s="104"/>
      <c r="AJ28" s="104"/>
      <c r="AK28" s="104"/>
      <c r="AM28" s="114"/>
    </row>
    <row r="29" spans="1:39" ht="38.65" customHeight="1">
      <c r="A29" s="1043"/>
      <c r="B29" s="1045"/>
      <c r="C29" s="1008"/>
      <c r="D29" s="1111"/>
      <c r="E29" s="692" t="s">
        <v>542</v>
      </c>
      <c r="F29" s="693">
        <f>IF(F14=1,Thermostat!$C$5,Thermostat!$C$6)</f>
        <v>75</v>
      </c>
      <c r="G29" s="693">
        <f>IF(G14=1,Thermostat!$C$5,Thermostat!$C$6)</f>
        <v>85</v>
      </c>
      <c r="H29" s="693">
        <f>IF(H14=1,Thermostat!$C$5,Thermostat!$C$6)</f>
        <v>85</v>
      </c>
      <c r="I29" s="693">
        <f>IF(I14=1,Thermostat!$C$5,Thermostat!$C$6)</f>
        <v>85</v>
      </c>
      <c r="J29" s="693">
        <f>IF(J14=1,Thermostat!$C$5,Thermostat!$C$6)</f>
        <v>85</v>
      </c>
      <c r="K29" s="693">
        <f>IF(K14=1,Thermostat!$C$5,Thermostat!$C$6)</f>
        <v>75</v>
      </c>
      <c r="L29" s="693">
        <f>IF(L14=1,Thermostat!$C$5,Thermostat!$C$6)</f>
        <v>75</v>
      </c>
      <c r="M29" s="693">
        <f>IF(M14=1,Thermostat!$C$5,Thermostat!$C$6)</f>
        <v>75</v>
      </c>
      <c r="N29" s="693">
        <f>IF(N14=1,Thermostat!$C$5,Thermostat!$C$6)</f>
        <v>75</v>
      </c>
      <c r="O29" s="693">
        <f>IF(O14=1,Thermostat!$C$5,Thermostat!$C$6)</f>
        <v>75</v>
      </c>
      <c r="P29" s="693">
        <f>IF(P14=1,Thermostat!$C$5,Thermostat!$C$6)</f>
        <v>75</v>
      </c>
      <c r="Q29" s="693">
        <f>IF(Q14=1,Thermostat!$C$5,Thermostat!$C$6)</f>
        <v>75</v>
      </c>
      <c r="R29" s="693">
        <f>IF(R14=1,Thermostat!$C$5,Thermostat!$C$6)</f>
        <v>75</v>
      </c>
      <c r="S29" s="693">
        <f>IF(S14=1,Thermostat!$C$5,Thermostat!$C$6)</f>
        <v>75</v>
      </c>
      <c r="T29" s="693">
        <f>IF(T14=1,Thermostat!$C$5,Thermostat!$C$6)</f>
        <v>75</v>
      </c>
      <c r="U29" s="693">
        <f>IF(U14=1,Thermostat!$C$5,Thermostat!$C$6)</f>
        <v>75</v>
      </c>
      <c r="V29" s="693">
        <f>IF(V14=1,Thermostat!$C$5,Thermostat!$C$6)</f>
        <v>75</v>
      </c>
      <c r="W29" s="693">
        <f>IF(W14=1,Thermostat!$C$5,Thermostat!$C$6)</f>
        <v>75</v>
      </c>
      <c r="X29" s="693">
        <f>IF(X14=1,Thermostat!$C$5,Thermostat!$C$6)</f>
        <v>75</v>
      </c>
      <c r="Y29" s="693">
        <f>IF(Y14=1,Thermostat!$C$5,Thermostat!$C$6)</f>
        <v>75</v>
      </c>
      <c r="Z29" s="693">
        <f>IF(Z14=1,Thermostat!$C$5,Thermostat!$C$6)</f>
        <v>75</v>
      </c>
      <c r="AA29" s="693">
        <f>IF(AA14=1,Thermostat!$C$5,Thermostat!$C$6)</f>
        <v>75</v>
      </c>
      <c r="AB29" s="693">
        <f>IF(AB14=1,Thermostat!$C$5,Thermostat!$C$6)</f>
        <v>75</v>
      </c>
      <c r="AC29" s="694">
        <f>IF(AC14=1,Thermostat!$C$5,Thermostat!$C$6)</f>
        <v>75</v>
      </c>
      <c r="AD29" s="104"/>
      <c r="AE29" s="104"/>
      <c r="AF29" s="104"/>
      <c r="AG29" s="104"/>
      <c r="AH29" s="104"/>
      <c r="AI29" s="104"/>
      <c r="AJ29" s="104"/>
      <c r="AK29" s="104"/>
      <c r="AM29" s="114"/>
    </row>
    <row r="30" spans="1:39" ht="38.65" customHeight="1">
      <c r="A30" s="1066"/>
      <c r="B30" s="1067"/>
      <c r="C30" s="1109"/>
      <c r="D30" s="1112"/>
      <c r="E30" s="695" t="s">
        <v>543</v>
      </c>
      <c r="F30" s="696">
        <f>IF(F15=1,Thermostat!$C$5,Thermostat!$C$6)</f>
        <v>75</v>
      </c>
      <c r="G30" s="696">
        <f>IF(G15=1,Thermostat!$C$5,Thermostat!$C$6)</f>
        <v>85</v>
      </c>
      <c r="H30" s="696">
        <f>IF(H15=1,Thermostat!$C$5,Thermostat!$C$6)</f>
        <v>85</v>
      </c>
      <c r="I30" s="696">
        <f>IF(I15=1,Thermostat!$C$5,Thermostat!$C$6)</f>
        <v>85</v>
      </c>
      <c r="J30" s="696">
        <f>IF(J15=1,Thermostat!$C$5,Thermostat!$C$6)</f>
        <v>85</v>
      </c>
      <c r="K30" s="696">
        <f>IF(K15=1,Thermostat!$C$5,Thermostat!$C$6)</f>
        <v>75</v>
      </c>
      <c r="L30" s="696">
        <f>IF(L15=1,Thermostat!$C$5,Thermostat!$C$6)</f>
        <v>75</v>
      </c>
      <c r="M30" s="696">
        <f>IF(M15=1,Thermostat!$C$5,Thermostat!$C$6)</f>
        <v>75</v>
      </c>
      <c r="N30" s="696">
        <f>IF(N15=1,Thermostat!$C$5,Thermostat!$C$6)</f>
        <v>75</v>
      </c>
      <c r="O30" s="696">
        <f>IF(O15=1,Thermostat!$C$5,Thermostat!$C$6)</f>
        <v>75</v>
      </c>
      <c r="P30" s="696">
        <f>IF(P15=1,Thermostat!$C$5,Thermostat!$C$6)</f>
        <v>75</v>
      </c>
      <c r="Q30" s="696">
        <f>IF(Q15=1,Thermostat!$C$5,Thermostat!$C$6)</f>
        <v>75</v>
      </c>
      <c r="R30" s="696">
        <f>IF(R15=1,Thermostat!$C$5,Thermostat!$C$6)</f>
        <v>75</v>
      </c>
      <c r="S30" s="696">
        <f>IF(S15=1,Thermostat!$C$5,Thermostat!$C$6)</f>
        <v>75</v>
      </c>
      <c r="T30" s="696">
        <f>IF(T15=1,Thermostat!$C$5,Thermostat!$C$6)</f>
        <v>75</v>
      </c>
      <c r="U30" s="696">
        <f>IF(U15=1,Thermostat!$C$5,Thermostat!$C$6)</f>
        <v>75</v>
      </c>
      <c r="V30" s="696">
        <f>IF(V15=1,Thermostat!$C$5,Thermostat!$C$6)</f>
        <v>75</v>
      </c>
      <c r="W30" s="696">
        <f>IF(W15=1,Thermostat!$C$5,Thermostat!$C$6)</f>
        <v>75</v>
      </c>
      <c r="X30" s="696">
        <f>IF(X15=1,Thermostat!$C$5,Thermostat!$C$6)</f>
        <v>75</v>
      </c>
      <c r="Y30" s="696">
        <f>IF(Y15=1,Thermostat!$C$5,Thermostat!$C$6)</f>
        <v>75</v>
      </c>
      <c r="Z30" s="696">
        <f>IF(Z15=1,Thermostat!$C$5,Thermostat!$C$6)</f>
        <v>75</v>
      </c>
      <c r="AA30" s="696">
        <f>IF(AA15=1,Thermostat!$C$5,Thermostat!$C$6)</f>
        <v>75</v>
      </c>
      <c r="AB30" s="696">
        <f>IF(AB15=1,Thermostat!$C$5,Thermostat!$C$6)</f>
        <v>75</v>
      </c>
      <c r="AC30" s="697">
        <f>IF(AC15=1,Thermostat!$C$5,Thermostat!$C$6)</f>
        <v>75</v>
      </c>
      <c r="AD30" s="104"/>
      <c r="AE30" s="104"/>
      <c r="AF30" s="104"/>
      <c r="AG30" s="104"/>
      <c r="AH30" s="104"/>
      <c r="AI30" s="104"/>
      <c r="AJ30" s="104"/>
      <c r="AK30" s="104"/>
      <c r="AM30" s="114"/>
    </row>
    <row r="31" spans="1:39" ht="29.45" customHeight="1">
      <c r="A31" s="1023" t="s">
        <v>100</v>
      </c>
      <c r="B31" s="1023"/>
      <c r="C31" s="1023"/>
      <c r="D31" s="1023"/>
      <c r="E31" s="1023"/>
      <c r="F31" s="1023"/>
      <c r="G31" s="1023"/>
      <c r="H31" s="1023"/>
      <c r="I31" s="1023"/>
      <c r="J31" s="1023"/>
      <c r="K31" s="1023"/>
      <c r="L31" s="1023"/>
      <c r="M31" s="1023"/>
      <c r="N31" s="1023"/>
      <c r="O31" s="1023"/>
      <c r="P31" s="1023"/>
      <c r="Q31" s="1023"/>
      <c r="R31" s="1023"/>
      <c r="S31" s="1023"/>
      <c r="T31" s="1023"/>
      <c r="U31" s="1023"/>
      <c r="V31" s="1023"/>
      <c r="W31" s="1023"/>
      <c r="X31" s="1023"/>
      <c r="Y31" s="1023"/>
      <c r="Z31" s="1023"/>
      <c r="AA31" s="1023"/>
      <c r="AB31" s="1023"/>
      <c r="AC31" s="1023"/>
      <c r="AD31" s="105"/>
      <c r="AE31" s="104"/>
      <c r="AF31" s="104"/>
      <c r="AG31" s="104"/>
      <c r="AH31" s="104"/>
      <c r="AI31" s="104"/>
      <c r="AJ31" s="104"/>
      <c r="AK31" s="104"/>
    </row>
    <row r="32" spans="1:39" ht="33" customHeight="1">
      <c r="A32" s="1054" t="s">
        <v>100</v>
      </c>
      <c r="B32" s="992" t="s">
        <v>100</v>
      </c>
      <c r="C32" s="992" t="s">
        <v>859</v>
      </c>
      <c r="D32" s="1075" t="s">
        <v>845</v>
      </c>
      <c r="E32" s="682" t="s">
        <v>712</v>
      </c>
      <c r="F32" s="432">
        <v>0.05</v>
      </c>
      <c r="G32" s="432">
        <v>0</v>
      </c>
      <c r="H32" s="432">
        <v>0</v>
      </c>
      <c r="I32" s="432">
        <v>0</v>
      </c>
      <c r="J32" s="432">
        <v>0</v>
      </c>
      <c r="K32" s="432">
        <v>0.05</v>
      </c>
      <c r="L32" s="432">
        <v>0.1</v>
      </c>
      <c r="M32" s="432">
        <v>0.4</v>
      </c>
      <c r="N32" s="432">
        <v>0.4</v>
      </c>
      <c r="O32" s="432">
        <v>0.4</v>
      </c>
      <c r="P32" s="432">
        <v>0.2</v>
      </c>
      <c r="Q32" s="432">
        <v>0.5</v>
      </c>
      <c r="R32" s="432">
        <v>0.8</v>
      </c>
      <c r="S32" s="432">
        <v>0.7</v>
      </c>
      <c r="T32" s="432">
        <v>0.4</v>
      </c>
      <c r="U32" s="432">
        <v>0.2</v>
      </c>
      <c r="V32" s="432">
        <v>0.25</v>
      </c>
      <c r="W32" s="432">
        <v>0.5</v>
      </c>
      <c r="X32" s="432">
        <v>0.8</v>
      </c>
      <c r="Y32" s="432">
        <v>0.8</v>
      </c>
      <c r="Z32" s="432">
        <v>0.8</v>
      </c>
      <c r="AA32" s="432">
        <v>0.5</v>
      </c>
      <c r="AB32" s="432">
        <v>0.35</v>
      </c>
      <c r="AC32" s="433">
        <v>0.2</v>
      </c>
      <c r="AD32" s="104"/>
      <c r="AE32" s="104"/>
      <c r="AF32" s="104"/>
      <c r="AG32" s="104"/>
      <c r="AH32" s="104"/>
      <c r="AI32" s="104"/>
      <c r="AJ32" s="104"/>
      <c r="AK32" s="104"/>
    </row>
    <row r="33" spans="1:39" ht="33" customHeight="1">
      <c r="A33" s="1001"/>
      <c r="B33" s="980"/>
      <c r="C33" s="980"/>
      <c r="D33" s="1076"/>
      <c r="E33" s="683" t="s">
        <v>542</v>
      </c>
      <c r="F33" s="166">
        <v>0.05</v>
      </c>
      <c r="G33" s="166">
        <v>0</v>
      </c>
      <c r="H33" s="166">
        <v>0</v>
      </c>
      <c r="I33" s="166">
        <v>0</v>
      </c>
      <c r="J33" s="166">
        <v>0</v>
      </c>
      <c r="K33" s="166">
        <v>0</v>
      </c>
      <c r="L33" s="166">
        <v>0.05</v>
      </c>
      <c r="M33" s="166">
        <v>0.5</v>
      </c>
      <c r="N33" s="166">
        <v>0.5</v>
      </c>
      <c r="O33" s="166">
        <v>0.4</v>
      </c>
      <c r="P33" s="166">
        <v>0.2</v>
      </c>
      <c r="Q33" s="166">
        <v>0.45</v>
      </c>
      <c r="R33" s="166">
        <v>0.5</v>
      </c>
      <c r="S33" s="166">
        <v>0.5</v>
      </c>
      <c r="T33" s="166">
        <v>0.35</v>
      </c>
      <c r="U33" s="166">
        <v>0.3</v>
      </c>
      <c r="V33" s="166">
        <v>0.3</v>
      </c>
      <c r="W33" s="166">
        <v>0.3</v>
      </c>
      <c r="X33" s="166">
        <v>0.7</v>
      </c>
      <c r="Y33" s="166">
        <v>0.9</v>
      </c>
      <c r="Z33" s="166">
        <v>0.7</v>
      </c>
      <c r="AA33" s="166">
        <v>0.65</v>
      </c>
      <c r="AB33" s="166">
        <v>0.55000000000000004</v>
      </c>
      <c r="AC33" s="435">
        <v>0.35</v>
      </c>
      <c r="AD33" s="104"/>
      <c r="AE33" s="104"/>
      <c r="AF33" s="104"/>
      <c r="AG33" s="104"/>
      <c r="AH33" s="104"/>
      <c r="AI33" s="104"/>
      <c r="AJ33" s="104"/>
      <c r="AK33" s="104"/>
    </row>
    <row r="34" spans="1:39" ht="33" customHeight="1">
      <c r="A34" s="1000"/>
      <c r="B34" s="1071"/>
      <c r="C34" s="1071"/>
      <c r="D34" s="1077"/>
      <c r="E34" s="684" t="s">
        <v>543</v>
      </c>
      <c r="F34" s="437">
        <v>0.05</v>
      </c>
      <c r="G34" s="437">
        <v>0</v>
      </c>
      <c r="H34" s="437">
        <v>0</v>
      </c>
      <c r="I34" s="437">
        <v>0</v>
      </c>
      <c r="J34" s="437">
        <v>0</v>
      </c>
      <c r="K34" s="437">
        <v>0</v>
      </c>
      <c r="L34" s="437">
        <v>0.05</v>
      </c>
      <c r="M34" s="437">
        <v>0.5</v>
      </c>
      <c r="N34" s="437">
        <v>0.5</v>
      </c>
      <c r="O34" s="437">
        <v>0.2</v>
      </c>
      <c r="P34" s="437">
        <v>0.2</v>
      </c>
      <c r="Q34" s="437">
        <v>0.3</v>
      </c>
      <c r="R34" s="437">
        <v>0.5</v>
      </c>
      <c r="S34" s="437">
        <v>0.5</v>
      </c>
      <c r="T34" s="437">
        <v>0.3</v>
      </c>
      <c r="U34" s="437">
        <v>0.2</v>
      </c>
      <c r="V34" s="437">
        <v>0.25</v>
      </c>
      <c r="W34" s="437">
        <v>0.35</v>
      </c>
      <c r="X34" s="437">
        <v>0.55000000000000004</v>
      </c>
      <c r="Y34" s="437">
        <v>0.65</v>
      </c>
      <c r="Z34" s="437">
        <v>0.7</v>
      </c>
      <c r="AA34" s="437">
        <v>0.35</v>
      </c>
      <c r="AB34" s="437">
        <v>0.2</v>
      </c>
      <c r="AC34" s="438">
        <v>0.2</v>
      </c>
      <c r="AD34" s="104"/>
      <c r="AE34" s="104"/>
      <c r="AF34" s="104"/>
      <c r="AG34" s="104"/>
      <c r="AH34" s="104"/>
      <c r="AI34" s="104"/>
      <c r="AJ34" s="104"/>
      <c r="AK34" s="104"/>
    </row>
    <row r="35" spans="1:39" ht="34.9" customHeight="1">
      <c r="A35" s="1054" t="s">
        <v>100</v>
      </c>
      <c r="B35" s="992" t="s">
        <v>100</v>
      </c>
      <c r="C35" s="1115" t="s">
        <v>846</v>
      </c>
      <c r="D35" s="1059" t="s">
        <v>847</v>
      </c>
      <c r="E35" s="174" t="s">
        <v>712</v>
      </c>
      <c r="F35" s="175">
        <v>0.15</v>
      </c>
      <c r="G35" s="175">
        <v>0.15</v>
      </c>
      <c r="H35" s="175">
        <v>0.15</v>
      </c>
      <c r="I35" s="175">
        <v>0.15</v>
      </c>
      <c r="J35" s="175">
        <v>0.15</v>
      </c>
      <c r="K35" s="175">
        <v>0.2</v>
      </c>
      <c r="L35" s="524">
        <v>0.3</v>
      </c>
      <c r="M35" s="524">
        <f t="shared" ref="M35:AB35" si="3">M38-5%</f>
        <v>0.66999999999999993</v>
      </c>
      <c r="N35" s="524">
        <f t="shared" si="3"/>
        <v>0.73</v>
      </c>
      <c r="O35" s="524">
        <f t="shared" si="3"/>
        <v>0.75</v>
      </c>
      <c r="P35" s="524">
        <f t="shared" si="3"/>
        <v>0.85</v>
      </c>
      <c r="Q35" s="524">
        <f t="shared" si="3"/>
        <v>0.85</v>
      </c>
      <c r="R35" s="524">
        <f t="shared" si="3"/>
        <v>0.85</v>
      </c>
      <c r="S35" s="524">
        <f t="shared" si="3"/>
        <v>0.83</v>
      </c>
      <c r="T35" s="524">
        <f t="shared" si="3"/>
        <v>0.72</v>
      </c>
      <c r="U35" s="524">
        <f t="shared" si="3"/>
        <v>0.64999999999999991</v>
      </c>
      <c r="V35" s="524">
        <f t="shared" si="3"/>
        <v>0.66999999999999993</v>
      </c>
      <c r="W35" s="524">
        <f t="shared" si="3"/>
        <v>0.75</v>
      </c>
      <c r="X35" s="524">
        <f t="shared" si="3"/>
        <v>0.85</v>
      </c>
      <c r="Y35" s="524">
        <f t="shared" si="3"/>
        <v>0.85</v>
      </c>
      <c r="Z35" s="524">
        <f t="shared" si="3"/>
        <v>0.85</v>
      </c>
      <c r="AA35" s="524">
        <f t="shared" si="3"/>
        <v>0.75</v>
      </c>
      <c r="AB35" s="524">
        <f t="shared" si="3"/>
        <v>0.56999999999999995</v>
      </c>
      <c r="AC35" s="176">
        <v>0.3</v>
      </c>
      <c r="AD35" s="317"/>
      <c r="AE35" s="104"/>
      <c r="AF35" s="104"/>
      <c r="AG35" s="104"/>
      <c r="AH35" s="104"/>
      <c r="AI35" s="104"/>
      <c r="AJ35" s="104"/>
      <c r="AK35" s="104"/>
      <c r="AM35" s="114"/>
    </row>
    <row r="36" spans="1:39" ht="36" customHeight="1">
      <c r="A36" s="1001"/>
      <c r="B36" s="980"/>
      <c r="C36" s="1116"/>
      <c r="D36" s="1040"/>
      <c r="E36" s="165" t="s">
        <v>542</v>
      </c>
      <c r="F36" s="525">
        <f>F39</f>
        <v>0.15</v>
      </c>
      <c r="G36" s="166">
        <v>0.15</v>
      </c>
      <c r="H36" s="166">
        <v>0.15</v>
      </c>
      <c r="I36" s="166">
        <v>0.15</v>
      </c>
      <c r="J36" s="166">
        <v>0.15</v>
      </c>
      <c r="K36" s="525">
        <f>K39</f>
        <v>0.2</v>
      </c>
      <c r="L36" s="166">
        <v>0.3</v>
      </c>
      <c r="M36" s="525">
        <f t="shared" ref="M36:AB36" si="4">M39-5%</f>
        <v>0.66999999999999993</v>
      </c>
      <c r="N36" s="525">
        <f t="shared" si="4"/>
        <v>0.73</v>
      </c>
      <c r="O36" s="525">
        <f t="shared" si="4"/>
        <v>0.75</v>
      </c>
      <c r="P36" s="525">
        <f t="shared" si="4"/>
        <v>0.85</v>
      </c>
      <c r="Q36" s="525">
        <f t="shared" si="4"/>
        <v>0.85</v>
      </c>
      <c r="R36" s="525">
        <f t="shared" si="4"/>
        <v>0.85</v>
      </c>
      <c r="S36" s="525">
        <f t="shared" si="4"/>
        <v>0.83</v>
      </c>
      <c r="T36" s="525">
        <f t="shared" si="4"/>
        <v>0.72</v>
      </c>
      <c r="U36" s="525">
        <f t="shared" si="4"/>
        <v>0.64999999999999991</v>
      </c>
      <c r="V36" s="525">
        <f t="shared" si="4"/>
        <v>0.66999999999999993</v>
      </c>
      <c r="W36" s="525">
        <f t="shared" si="4"/>
        <v>0.75</v>
      </c>
      <c r="X36" s="525">
        <f t="shared" si="4"/>
        <v>0.85</v>
      </c>
      <c r="Y36" s="525">
        <f t="shared" si="4"/>
        <v>0.85</v>
      </c>
      <c r="Z36" s="525">
        <f t="shared" si="4"/>
        <v>0.85</v>
      </c>
      <c r="AA36" s="525">
        <f t="shared" si="4"/>
        <v>0.75</v>
      </c>
      <c r="AB36" s="525">
        <f t="shared" si="4"/>
        <v>0.56999999999999995</v>
      </c>
      <c r="AC36" s="167">
        <v>0.3</v>
      </c>
      <c r="AD36" s="317"/>
      <c r="AE36" s="104"/>
      <c r="AF36" s="104"/>
      <c r="AG36" s="104"/>
      <c r="AH36" s="104"/>
      <c r="AI36" s="104"/>
      <c r="AJ36" s="104"/>
      <c r="AK36" s="104"/>
      <c r="AM36" s="114"/>
    </row>
    <row r="37" spans="1:39" ht="32.450000000000003" customHeight="1">
      <c r="A37" s="1055"/>
      <c r="B37" s="1056"/>
      <c r="C37" s="1056"/>
      <c r="D37" s="1060"/>
      <c r="E37" s="168" t="s">
        <v>543</v>
      </c>
      <c r="F37" s="169">
        <v>0.2</v>
      </c>
      <c r="G37" s="169">
        <v>0.15</v>
      </c>
      <c r="H37" s="169">
        <v>0.15</v>
      </c>
      <c r="I37" s="169">
        <v>0.15</v>
      </c>
      <c r="J37" s="169">
        <v>0.15</v>
      </c>
      <c r="K37" s="169">
        <v>0.15</v>
      </c>
      <c r="L37" s="169">
        <v>0.3</v>
      </c>
      <c r="M37" s="526">
        <f t="shared" ref="M37:AB37" si="5">M40-5%</f>
        <v>0.66999999999999993</v>
      </c>
      <c r="N37" s="526">
        <f t="shared" si="5"/>
        <v>0.73</v>
      </c>
      <c r="O37" s="526">
        <f t="shared" si="5"/>
        <v>0.75</v>
      </c>
      <c r="P37" s="526">
        <f t="shared" si="5"/>
        <v>0.85</v>
      </c>
      <c r="Q37" s="526">
        <f t="shared" si="5"/>
        <v>0.85</v>
      </c>
      <c r="R37" s="526">
        <f t="shared" si="5"/>
        <v>0.85</v>
      </c>
      <c r="S37" s="526">
        <f t="shared" si="5"/>
        <v>0.83</v>
      </c>
      <c r="T37" s="526">
        <f t="shared" si="5"/>
        <v>0.72</v>
      </c>
      <c r="U37" s="526">
        <f t="shared" si="5"/>
        <v>0.64999999999999991</v>
      </c>
      <c r="V37" s="526">
        <f t="shared" si="5"/>
        <v>0.66999999999999993</v>
      </c>
      <c r="W37" s="526">
        <f t="shared" si="5"/>
        <v>0.75</v>
      </c>
      <c r="X37" s="526">
        <f t="shared" si="5"/>
        <v>0.85</v>
      </c>
      <c r="Y37" s="526">
        <f t="shared" si="5"/>
        <v>0.85</v>
      </c>
      <c r="Z37" s="526">
        <f t="shared" si="5"/>
        <v>0.85</v>
      </c>
      <c r="AA37" s="526">
        <f t="shared" si="5"/>
        <v>0.75</v>
      </c>
      <c r="AB37" s="526">
        <f t="shared" si="5"/>
        <v>0.56999999999999995</v>
      </c>
      <c r="AC37" s="170">
        <v>0.3</v>
      </c>
      <c r="AD37" s="317"/>
      <c r="AE37" s="104"/>
      <c r="AF37" s="104"/>
      <c r="AG37" s="104"/>
      <c r="AH37" s="104"/>
      <c r="AI37" s="104"/>
      <c r="AJ37" s="104"/>
      <c r="AK37" s="104"/>
      <c r="AM37" s="114"/>
    </row>
    <row r="38" spans="1:39" ht="38.65" customHeight="1">
      <c r="A38" s="1050" t="s">
        <v>100</v>
      </c>
      <c r="B38" s="1051" t="s">
        <v>100</v>
      </c>
      <c r="C38" s="1068" t="s">
        <v>848</v>
      </c>
      <c r="D38" s="1070" t="s">
        <v>849</v>
      </c>
      <c r="E38" s="698" t="s">
        <v>712</v>
      </c>
      <c r="F38" s="432">
        <v>0.15</v>
      </c>
      <c r="G38" s="432">
        <v>0.15</v>
      </c>
      <c r="H38" s="432">
        <v>0.15</v>
      </c>
      <c r="I38" s="432">
        <v>0.15</v>
      </c>
      <c r="J38" s="432">
        <v>0.15</v>
      </c>
      <c r="K38" s="432">
        <v>0.2</v>
      </c>
      <c r="L38" s="446">
        <v>0.3</v>
      </c>
      <c r="M38" s="446">
        <v>0.72</v>
      </c>
      <c r="N38" s="446">
        <v>0.78</v>
      </c>
      <c r="O38" s="446">
        <v>0.8</v>
      </c>
      <c r="P38" s="432">
        <v>0.9</v>
      </c>
      <c r="Q38" s="432">
        <v>0.9</v>
      </c>
      <c r="R38" s="432">
        <v>0.9</v>
      </c>
      <c r="S38" s="446">
        <v>0.88</v>
      </c>
      <c r="T38" s="446">
        <v>0.77</v>
      </c>
      <c r="U38" s="446">
        <v>0.7</v>
      </c>
      <c r="V38" s="446">
        <v>0.72</v>
      </c>
      <c r="W38" s="446">
        <v>0.8</v>
      </c>
      <c r="X38" s="432">
        <v>0.9</v>
      </c>
      <c r="Y38" s="432">
        <v>0.9</v>
      </c>
      <c r="Z38" s="432">
        <v>0.9</v>
      </c>
      <c r="AA38" s="446">
        <v>0.8</v>
      </c>
      <c r="AB38" s="446">
        <v>0.62</v>
      </c>
      <c r="AC38" s="433">
        <v>0.3</v>
      </c>
      <c r="AD38" s="104"/>
      <c r="AE38" s="104"/>
      <c r="AF38" s="104"/>
      <c r="AG38" s="104"/>
      <c r="AH38" s="104"/>
      <c r="AI38" s="104"/>
      <c r="AJ38" s="104"/>
      <c r="AK38" s="104"/>
      <c r="AM38" s="114"/>
    </row>
    <row r="39" spans="1:39" ht="33" customHeight="1">
      <c r="A39" s="1050"/>
      <c r="B39" s="1051"/>
      <c r="C39" s="1068"/>
      <c r="D39" s="1070"/>
      <c r="E39" s="165" t="s">
        <v>542</v>
      </c>
      <c r="F39" s="444">
        <v>0.15</v>
      </c>
      <c r="G39" s="166">
        <v>0.15</v>
      </c>
      <c r="H39" s="166">
        <v>0.15</v>
      </c>
      <c r="I39" s="166">
        <v>0.15</v>
      </c>
      <c r="J39" s="166">
        <v>0.15</v>
      </c>
      <c r="K39" s="444">
        <v>0.2</v>
      </c>
      <c r="L39" s="166">
        <v>0.3</v>
      </c>
      <c r="M39" s="444">
        <v>0.72</v>
      </c>
      <c r="N39" s="444">
        <v>0.78</v>
      </c>
      <c r="O39" s="444">
        <v>0.8</v>
      </c>
      <c r="P39" s="444">
        <v>0.9</v>
      </c>
      <c r="Q39" s="444">
        <v>0.9</v>
      </c>
      <c r="R39" s="444">
        <v>0.9</v>
      </c>
      <c r="S39" s="444">
        <v>0.88</v>
      </c>
      <c r="T39" s="444">
        <v>0.77</v>
      </c>
      <c r="U39" s="444">
        <v>0.7</v>
      </c>
      <c r="V39" s="444">
        <v>0.72</v>
      </c>
      <c r="W39" s="444">
        <v>0.8</v>
      </c>
      <c r="X39" s="166">
        <v>0.9</v>
      </c>
      <c r="Y39" s="166">
        <v>0.9</v>
      </c>
      <c r="Z39" s="166">
        <v>0.9</v>
      </c>
      <c r="AA39" s="444">
        <v>0.8</v>
      </c>
      <c r="AB39" s="444">
        <v>0.62</v>
      </c>
      <c r="AC39" s="435">
        <v>0.3</v>
      </c>
      <c r="AD39" s="104"/>
      <c r="AE39" s="104"/>
      <c r="AF39" s="104"/>
      <c r="AG39" s="104"/>
      <c r="AH39" s="104"/>
      <c r="AI39" s="104"/>
      <c r="AJ39" s="104"/>
      <c r="AK39" s="104"/>
      <c r="AM39" s="114"/>
    </row>
    <row r="40" spans="1:39" ht="38.65" customHeight="1">
      <c r="A40" s="990"/>
      <c r="B40" s="1069"/>
      <c r="C40" s="1069"/>
      <c r="D40" s="1070"/>
      <c r="E40" s="699" t="s">
        <v>543</v>
      </c>
      <c r="F40" s="445">
        <v>0.2</v>
      </c>
      <c r="G40" s="437">
        <v>0.15</v>
      </c>
      <c r="H40" s="437">
        <v>0.15</v>
      </c>
      <c r="I40" s="437">
        <v>0.15</v>
      </c>
      <c r="J40" s="437">
        <v>0.15</v>
      </c>
      <c r="K40" s="445">
        <v>0.15</v>
      </c>
      <c r="L40" s="437">
        <v>0.3</v>
      </c>
      <c r="M40" s="445">
        <v>0.72</v>
      </c>
      <c r="N40" s="445">
        <v>0.78</v>
      </c>
      <c r="O40" s="445">
        <v>0.8</v>
      </c>
      <c r="P40" s="445">
        <v>0.9</v>
      </c>
      <c r="Q40" s="445">
        <v>0.9</v>
      </c>
      <c r="R40" s="445">
        <v>0.9</v>
      </c>
      <c r="S40" s="445">
        <v>0.88</v>
      </c>
      <c r="T40" s="445">
        <v>0.77</v>
      </c>
      <c r="U40" s="445">
        <v>0.7</v>
      </c>
      <c r="V40" s="445">
        <v>0.72</v>
      </c>
      <c r="W40" s="445">
        <v>0.8</v>
      </c>
      <c r="X40" s="445">
        <v>0.9</v>
      </c>
      <c r="Y40" s="445">
        <v>0.9</v>
      </c>
      <c r="Z40" s="445">
        <v>0.9</v>
      </c>
      <c r="AA40" s="445">
        <v>0.8</v>
      </c>
      <c r="AB40" s="445">
        <v>0.62</v>
      </c>
      <c r="AC40" s="438">
        <v>0.3</v>
      </c>
      <c r="AD40" s="104"/>
      <c r="AE40" s="104"/>
      <c r="AF40" s="104"/>
      <c r="AG40" s="104"/>
      <c r="AH40" s="104"/>
      <c r="AI40" s="104"/>
      <c r="AJ40" s="104"/>
      <c r="AK40" s="104"/>
      <c r="AM40" s="114"/>
    </row>
    <row r="41" spans="1:39" ht="38.65" customHeight="1">
      <c r="A41" s="1054" t="s">
        <v>100</v>
      </c>
      <c r="B41" s="992" t="s">
        <v>100</v>
      </c>
      <c r="C41" s="1073" t="s">
        <v>850</v>
      </c>
      <c r="D41" s="1059" t="s">
        <v>851</v>
      </c>
      <c r="E41" s="698" t="s">
        <v>712</v>
      </c>
      <c r="F41" s="432">
        <v>1</v>
      </c>
      <c r="G41" s="520">
        <v>0</v>
      </c>
      <c r="H41" s="520">
        <v>0</v>
      </c>
      <c r="I41" s="432">
        <v>0</v>
      </c>
      <c r="J41" s="520">
        <v>1</v>
      </c>
      <c r="K41" s="520">
        <v>1</v>
      </c>
      <c r="L41" s="432">
        <v>1</v>
      </c>
      <c r="M41" s="432">
        <v>1</v>
      </c>
      <c r="N41" s="432">
        <v>1</v>
      </c>
      <c r="O41" s="432">
        <v>1</v>
      </c>
      <c r="P41" s="432">
        <v>1</v>
      </c>
      <c r="Q41" s="432">
        <v>1</v>
      </c>
      <c r="R41" s="432">
        <v>1</v>
      </c>
      <c r="S41" s="432">
        <v>1</v>
      </c>
      <c r="T41" s="432">
        <v>1</v>
      </c>
      <c r="U41" s="432">
        <v>1</v>
      </c>
      <c r="V41" s="432">
        <v>1</v>
      </c>
      <c r="W41" s="432">
        <v>1</v>
      </c>
      <c r="X41" s="432">
        <v>1</v>
      </c>
      <c r="Y41" s="432">
        <v>1</v>
      </c>
      <c r="Z41" s="432">
        <v>1</v>
      </c>
      <c r="AA41" s="432">
        <v>1</v>
      </c>
      <c r="AB41" s="432">
        <v>1</v>
      </c>
      <c r="AC41" s="433">
        <v>1</v>
      </c>
      <c r="AD41" s="104"/>
      <c r="AE41" s="104"/>
      <c r="AF41" s="104"/>
      <c r="AG41" s="104"/>
      <c r="AH41" s="104"/>
      <c r="AI41" s="104"/>
      <c r="AJ41" s="104"/>
      <c r="AK41" s="104"/>
      <c r="AM41" s="114"/>
    </row>
    <row r="42" spans="1:39" ht="38.65" customHeight="1">
      <c r="A42" s="1001"/>
      <c r="B42" s="980"/>
      <c r="C42" s="983"/>
      <c r="D42" s="1040"/>
      <c r="E42" s="165" t="s">
        <v>542</v>
      </c>
      <c r="F42" s="166">
        <v>1</v>
      </c>
      <c r="G42" s="524">
        <v>0</v>
      </c>
      <c r="H42" s="524">
        <v>0</v>
      </c>
      <c r="I42" s="166">
        <v>0</v>
      </c>
      <c r="J42" s="166">
        <v>0</v>
      </c>
      <c r="K42" s="525">
        <v>1</v>
      </c>
      <c r="L42" s="525">
        <v>1</v>
      </c>
      <c r="M42" s="525">
        <v>1</v>
      </c>
      <c r="N42" s="166">
        <v>1</v>
      </c>
      <c r="O42" s="166">
        <v>1</v>
      </c>
      <c r="P42" s="166">
        <v>1</v>
      </c>
      <c r="Q42" s="166">
        <v>1</v>
      </c>
      <c r="R42" s="166">
        <v>1</v>
      </c>
      <c r="S42" s="166">
        <v>1</v>
      </c>
      <c r="T42" s="166">
        <v>1</v>
      </c>
      <c r="U42" s="166">
        <v>1</v>
      </c>
      <c r="V42" s="166">
        <v>1</v>
      </c>
      <c r="W42" s="166">
        <v>1</v>
      </c>
      <c r="X42" s="166">
        <v>1</v>
      </c>
      <c r="Y42" s="166">
        <v>1</v>
      </c>
      <c r="Z42" s="166">
        <v>1</v>
      </c>
      <c r="AA42" s="166">
        <v>1</v>
      </c>
      <c r="AB42" s="166">
        <v>1</v>
      </c>
      <c r="AC42" s="435">
        <v>1</v>
      </c>
      <c r="AD42" s="104"/>
      <c r="AE42" s="104"/>
      <c r="AF42" s="104"/>
      <c r="AG42" s="104"/>
      <c r="AH42" s="104"/>
      <c r="AI42" s="104"/>
      <c r="AJ42" s="104"/>
      <c r="AK42" s="104"/>
      <c r="AM42" s="114"/>
    </row>
    <row r="43" spans="1:39" ht="38.65" customHeight="1">
      <c r="A43" s="1055"/>
      <c r="B43" s="1056"/>
      <c r="C43" s="996"/>
      <c r="D43" s="1060"/>
      <c r="E43" s="699" t="s">
        <v>543</v>
      </c>
      <c r="F43" s="437">
        <v>1</v>
      </c>
      <c r="G43" s="527">
        <v>0</v>
      </c>
      <c r="H43" s="527">
        <v>0</v>
      </c>
      <c r="I43" s="437">
        <v>0</v>
      </c>
      <c r="J43" s="437">
        <v>0</v>
      </c>
      <c r="K43" s="528">
        <v>1</v>
      </c>
      <c r="L43" s="528">
        <v>1</v>
      </c>
      <c r="M43" s="528">
        <v>1</v>
      </c>
      <c r="N43" s="528">
        <v>1</v>
      </c>
      <c r="O43" s="437">
        <v>1</v>
      </c>
      <c r="P43" s="437">
        <v>1</v>
      </c>
      <c r="Q43" s="437">
        <v>1</v>
      </c>
      <c r="R43" s="437">
        <v>1</v>
      </c>
      <c r="S43" s="437">
        <v>1</v>
      </c>
      <c r="T43" s="437">
        <v>1</v>
      </c>
      <c r="U43" s="437">
        <v>1</v>
      </c>
      <c r="V43" s="437">
        <v>1</v>
      </c>
      <c r="W43" s="437">
        <v>1</v>
      </c>
      <c r="X43" s="437">
        <v>1</v>
      </c>
      <c r="Y43" s="437">
        <v>1</v>
      </c>
      <c r="Z43" s="437">
        <v>1</v>
      </c>
      <c r="AA43" s="437">
        <v>1</v>
      </c>
      <c r="AB43" s="437">
        <v>1</v>
      </c>
      <c r="AC43" s="438">
        <v>1</v>
      </c>
      <c r="AD43" s="104"/>
      <c r="AE43" s="104"/>
      <c r="AF43" s="104"/>
      <c r="AG43" s="104"/>
      <c r="AH43" s="104"/>
      <c r="AI43" s="104"/>
      <c r="AJ43" s="104"/>
      <c r="AK43" s="104"/>
      <c r="AM43" s="114"/>
    </row>
    <row r="44" spans="1:39" ht="33.6" customHeight="1">
      <c r="A44" s="990" t="s">
        <v>100</v>
      </c>
      <c r="B44" s="1069" t="s">
        <v>100</v>
      </c>
      <c r="C44" s="995" t="s">
        <v>852</v>
      </c>
      <c r="D44" s="1041" t="s">
        <v>853</v>
      </c>
      <c r="E44" s="174" t="s">
        <v>712</v>
      </c>
      <c r="F44" s="175">
        <v>0.2</v>
      </c>
      <c r="G44" s="524">
        <v>0</v>
      </c>
      <c r="H44" s="524">
        <v>0</v>
      </c>
      <c r="I44" s="175">
        <v>0</v>
      </c>
      <c r="J44" s="175">
        <v>0</v>
      </c>
      <c r="K44" s="524">
        <v>0.2</v>
      </c>
      <c r="L44" s="524">
        <v>0.2</v>
      </c>
      <c r="M44" s="524">
        <v>0.3</v>
      </c>
      <c r="N44" s="524">
        <v>0.3</v>
      </c>
      <c r="O44" s="175">
        <v>0.3</v>
      </c>
      <c r="P44" s="175">
        <v>0.4</v>
      </c>
      <c r="Q44" s="175">
        <v>0.45</v>
      </c>
      <c r="R44" s="175">
        <v>0.4</v>
      </c>
      <c r="S44" s="175">
        <v>0.35</v>
      </c>
      <c r="T44" s="175">
        <v>0.3</v>
      </c>
      <c r="U44" s="175">
        <v>0.3</v>
      </c>
      <c r="V44" s="175">
        <v>0.3</v>
      </c>
      <c r="W44" s="175">
        <v>0.4</v>
      </c>
      <c r="X44" s="175">
        <v>0.55000000000000004</v>
      </c>
      <c r="Y44" s="175">
        <v>0.6</v>
      </c>
      <c r="Z44" s="175">
        <v>0.5</v>
      </c>
      <c r="AA44" s="175">
        <v>0.55000000000000004</v>
      </c>
      <c r="AB44" s="175">
        <v>0.45</v>
      </c>
      <c r="AC44" s="786">
        <v>0.2</v>
      </c>
      <c r="AD44" s="104"/>
      <c r="AE44" s="104"/>
      <c r="AF44" s="104"/>
      <c r="AG44" s="104"/>
      <c r="AH44" s="104"/>
      <c r="AI44" s="104"/>
      <c r="AJ44" s="104"/>
      <c r="AK44" s="104"/>
    </row>
    <row r="45" spans="1:39" ht="33.6" customHeight="1">
      <c r="A45" s="1000"/>
      <c r="B45" s="1071"/>
      <c r="C45" s="1072"/>
      <c r="D45" s="1040"/>
      <c r="E45" s="165" t="s">
        <v>542</v>
      </c>
      <c r="F45" s="166">
        <v>0.2</v>
      </c>
      <c r="G45" s="525">
        <v>0</v>
      </c>
      <c r="H45" s="525">
        <v>0</v>
      </c>
      <c r="I45" s="166">
        <v>0</v>
      </c>
      <c r="J45" s="166">
        <v>0</v>
      </c>
      <c r="K45" s="166">
        <v>0</v>
      </c>
      <c r="L45" s="525">
        <v>0.2</v>
      </c>
      <c r="M45" s="525">
        <v>0.2</v>
      </c>
      <c r="N45" s="525">
        <v>0.3</v>
      </c>
      <c r="O45" s="525">
        <v>0.3</v>
      </c>
      <c r="P45" s="166">
        <v>0.45</v>
      </c>
      <c r="Q45" s="166">
        <v>0.5</v>
      </c>
      <c r="R45" s="166">
        <v>0.5</v>
      </c>
      <c r="S45" s="166">
        <v>0.45</v>
      </c>
      <c r="T45" s="166">
        <v>0.4</v>
      </c>
      <c r="U45" s="166">
        <v>0.4</v>
      </c>
      <c r="V45" s="166">
        <v>0.35</v>
      </c>
      <c r="W45" s="166">
        <v>0.4</v>
      </c>
      <c r="X45" s="166">
        <v>0.55000000000000004</v>
      </c>
      <c r="Y45" s="166">
        <v>0.55000000000000004</v>
      </c>
      <c r="Z45" s="166">
        <v>0.5</v>
      </c>
      <c r="AA45" s="166">
        <v>0.55000000000000004</v>
      </c>
      <c r="AB45" s="166">
        <v>0.4</v>
      </c>
      <c r="AC45" s="787">
        <v>0.2</v>
      </c>
      <c r="AD45" s="104"/>
      <c r="AE45" s="104"/>
      <c r="AF45" s="104"/>
      <c r="AG45" s="104"/>
      <c r="AH45" s="104"/>
      <c r="AI45" s="104"/>
      <c r="AJ45" s="104"/>
      <c r="AK45" s="104"/>
    </row>
    <row r="46" spans="1:39" ht="33.6" customHeight="1">
      <c r="A46" s="1000"/>
      <c r="B46" s="1071"/>
      <c r="C46" s="1072"/>
      <c r="D46" s="1040"/>
      <c r="E46" s="168" t="s">
        <v>543</v>
      </c>
      <c r="F46" s="169">
        <v>0.25</v>
      </c>
      <c r="G46" s="526">
        <v>0</v>
      </c>
      <c r="H46" s="526">
        <v>0</v>
      </c>
      <c r="I46" s="169">
        <v>0</v>
      </c>
      <c r="J46" s="169">
        <v>0</v>
      </c>
      <c r="K46" s="169">
        <v>0</v>
      </c>
      <c r="L46" s="526">
        <v>0.2</v>
      </c>
      <c r="M46" s="526">
        <v>0.2</v>
      </c>
      <c r="N46" s="526">
        <v>0.3</v>
      </c>
      <c r="O46" s="526">
        <v>0.3</v>
      </c>
      <c r="P46" s="526">
        <v>0.3</v>
      </c>
      <c r="Q46" s="169">
        <v>0.5</v>
      </c>
      <c r="R46" s="169">
        <v>0.4</v>
      </c>
      <c r="S46" s="169">
        <v>0.4</v>
      </c>
      <c r="T46" s="169">
        <v>0.3</v>
      </c>
      <c r="U46" s="169">
        <v>0.3</v>
      </c>
      <c r="V46" s="169">
        <v>0.3</v>
      </c>
      <c r="W46" s="169">
        <v>0.4</v>
      </c>
      <c r="X46" s="169">
        <v>0.5</v>
      </c>
      <c r="Y46" s="169">
        <v>0.5</v>
      </c>
      <c r="Z46" s="169">
        <v>0.4</v>
      </c>
      <c r="AA46" s="169">
        <v>0.5</v>
      </c>
      <c r="AB46" s="169">
        <v>0.4</v>
      </c>
      <c r="AC46" s="170">
        <v>0.2</v>
      </c>
      <c r="AD46" s="104"/>
      <c r="AE46" s="104"/>
      <c r="AF46" s="104"/>
      <c r="AG46" s="104"/>
      <c r="AH46" s="104"/>
      <c r="AI46" s="104"/>
      <c r="AJ46" s="104"/>
      <c r="AK46" s="104"/>
    </row>
    <row r="47" spans="1:39" ht="38.65" customHeight="1">
      <c r="A47" s="1001" t="s">
        <v>100</v>
      </c>
      <c r="B47" s="980" t="s">
        <v>100</v>
      </c>
      <c r="C47" s="1052" t="s">
        <v>241</v>
      </c>
      <c r="D47" s="1040" t="s">
        <v>854</v>
      </c>
      <c r="E47" s="698" t="s">
        <v>712</v>
      </c>
      <c r="F47" s="520">
        <v>0.25</v>
      </c>
      <c r="G47" s="520">
        <v>0</v>
      </c>
      <c r="H47" s="520">
        <v>0</v>
      </c>
      <c r="I47" s="432">
        <v>1</v>
      </c>
      <c r="J47" s="520">
        <v>0.25</v>
      </c>
      <c r="K47" s="529">
        <v>0.25</v>
      </c>
      <c r="L47" s="519">
        <v>0.25</v>
      </c>
      <c r="M47" s="519">
        <v>0.25</v>
      </c>
      <c r="N47" s="519">
        <v>0.25</v>
      </c>
      <c r="O47" s="432">
        <v>0.25</v>
      </c>
      <c r="P47" s="432">
        <v>0.25</v>
      </c>
      <c r="Q47" s="432">
        <v>0.25</v>
      </c>
      <c r="R47" s="432">
        <v>0.25</v>
      </c>
      <c r="S47" s="432">
        <v>0.25</v>
      </c>
      <c r="T47" s="432">
        <v>0.25</v>
      </c>
      <c r="U47" s="432">
        <v>0.25</v>
      </c>
      <c r="V47" s="520">
        <v>0.25</v>
      </c>
      <c r="W47" s="432">
        <v>0.25</v>
      </c>
      <c r="X47" s="432">
        <v>0.25</v>
      </c>
      <c r="Y47" s="432">
        <v>0.25</v>
      </c>
      <c r="Z47" s="432">
        <v>0.25</v>
      </c>
      <c r="AA47" s="432">
        <v>0.25</v>
      </c>
      <c r="AB47" s="432">
        <v>0.25</v>
      </c>
      <c r="AC47" s="433">
        <v>0.25</v>
      </c>
      <c r="AD47" s="104"/>
      <c r="AE47" s="104"/>
      <c r="AF47" s="104"/>
      <c r="AG47" s="104"/>
      <c r="AH47" s="104"/>
      <c r="AI47" s="104"/>
      <c r="AJ47" s="104"/>
      <c r="AK47" s="104"/>
      <c r="AM47" s="114"/>
    </row>
    <row r="48" spans="1:39" ht="38.65" customHeight="1">
      <c r="A48" s="1001"/>
      <c r="B48" s="980"/>
      <c r="C48" s="1052"/>
      <c r="D48" s="1040"/>
      <c r="E48" s="165" t="s">
        <v>542</v>
      </c>
      <c r="F48" s="525">
        <v>0.25</v>
      </c>
      <c r="G48" s="525">
        <v>0</v>
      </c>
      <c r="H48" s="166">
        <v>0</v>
      </c>
      <c r="I48" s="166">
        <v>1</v>
      </c>
      <c r="J48" s="166">
        <v>1</v>
      </c>
      <c r="K48" s="525">
        <v>0.25</v>
      </c>
      <c r="L48" s="525">
        <v>0.25</v>
      </c>
      <c r="M48" s="525">
        <v>0.25</v>
      </c>
      <c r="N48" s="166">
        <v>0.25</v>
      </c>
      <c r="O48" s="166">
        <v>0.25</v>
      </c>
      <c r="P48" s="166">
        <v>0.25</v>
      </c>
      <c r="Q48" s="166">
        <v>0.25</v>
      </c>
      <c r="R48" s="166">
        <v>0.25</v>
      </c>
      <c r="S48" s="166">
        <v>0.25</v>
      </c>
      <c r="T48" s="166">
        <v>0.25</v>
      </c>
      <c r="U48" s="166">
        <v>0.25</v>
      </c>
      <c r="V48" s="166">
        <v>0.25</v>
      </c>
      <c r="W48" s="166">
        <v>0.25</v>
      </c>
      <c r="X48" s="166">
        <v>0.25</v>
      </c>
      <c r="Y48" s="166">
        <v>0.25</v>
      </c>
      <c r="Z48" s="166">
        <v>0.25</v>
      </c>
      <c r="AA48" s="166">
        <v>0.25</v>
      </c>
      <c r="AB48" s="166">
        <v>0.25</v>
      </c>
      <c r="AC48" s="435">
        <v>0.25</v>
      </c>
      <c r="AD48" s="104"/>
      <c r="AE48" s="104"/>
      <c r="AF48" s="104"/>
      <c r="AG48" s="104"/>
      <c r="AH48" s="104"/>
      <c r="AI48" s="104"/>
      <c r="AJ48" s="104"/>
      <c r="AK48" s="104"/>
      <c r="AM48" s="114"/>
    </row>
    <row r="49" spans="1:41" ht="38.65" customHeight="1">
      <c r="A49" s="1000"/>
      <c r="B49" s="1071"/>
      <c r="C49" s="1072"/>
      <c r="D49" s="1040"/>
      <c r="E49" s="699" t="s">
        <v>543</v>
      </c>
      <c r="F49" s="528">
        <v>0.25</v>
      </c>
      <c r="G49" s="528">
        <v>0</v>
      </c>
      <c r="H49" s="528">
        <v>0</v>
      </c>
      <c r="I49" s="437">
        <v>1</v>
      </c>
      <c r="J49" s="437">
        <v>1</v>
      </c>
      <c r="K49" s="527">
        <v>0.25</v>
      </c>
      <c r="L49" s="527">
        <v>0.25</v>
      </c>
      <c r="M49" s="527">
        <v>0.25</v>
      </c>
      <c r="N49" s="527">
        <v>0.25</v>
      </c>
      <c r="O49" s="437">
        <v>0.25</v>
      </c>
      <c r="P49" s="437">
        <v>0.25</v>
      </c>
      <c r="Q49" s="437">
        <v>0.25</v>
      </c>
      <c r="R49" s="437">
        <v>0.25</v>
      </c>
      <c r="S49" s="437">
        <v>0.25</v>
      </c>
      <c r="T49" s="437">
        <v>0.25</v>
      </c>
      <c r="U49" s="437">
        <v>0.25</v>
      </c>
      <c r="V49" s="437">
        <v>0.25</v>
      </c>
      <c r="W49" s="437">
        <v>0.25</v>
      </c>
      <c r="X49" s="437">
        <v>0.25</v>
      </c>
      <c r="Y49" s="437">
        <v>0.25</v>
      </c>
      <c r="Z49" s="437">
        <v>0.25</v>
      </c>
      <c r="AA49" s="437">
        <v>0.25</v>
      </c>
      <c r="AB49" s="437">
        <v>0.25</v>
      </c>
      <c r="AC49" s="438">
        <v>0.25</v>
      </c>
      <c r="AD49" s="104"/>
      <c r="AE49" s="104"/>
      <c r="AF49" s="104"/>
      <c r="AG49" s="104"/>
      <c r="AH49" s="104"/>
      <c r="AI49" s="104"/>
      <c r="AJ49" s="104"/>
      <c r="AK49" s="104"/>
      <c r="AM49" s="114"/>
      <c r="AO49" s="192"/>
    </row>
    <row r="50" spans="1:41" ht="30.6" customHeight="1">
      <c r="A50" s="1054" t="s">
        <v>100</v>
      </c>
      <c r="B50" s="992" t="s">
        <v>100</v>
      </c>
      <c r="C50" s="1057" t="s">
        <v>860</v>
      </c>
      <c r="D50" s="1059" t="s">
        <v>853</v>
      </c>
      <c r="E50" s="177" t="s">
        <v>712</v>
      </c>
      <c r="F50" s="178">
        <v>0</v>
      </c>
      <c r="G50" s="178">
        <v>0</v>
      </c>
      <c r="H50" s="178">
        <v>0</v>
      </c>
      <c r="I50" s="178">
        <v>0</v>
      </c>
      <c r="J50" s="178">
        <v>0</v>
      </c>
      <c r="K50" s="530">
        <v>1</v>
      </c>
      <c r="L50" s="178">
        <v>1</v>
      </c>
      <c r="M50" s="178">
        <v>1</v>
      </c>
      <c r="N50" s="178">
        <v>1</v>
      </c>
      <c r="O50" s="178">
        <v>1</v>
      </c>
      <c r="P50" s="178">
        <v>1</v>
      </c>
      <c r="Q50" s="178">
        <v>1</v>
      </c>
      <c r="R50" s="178">
        <v>1</v>
      </c>
      <c r="S50" s="178">
        <v>1</v>
      </c>
      <c r="T50" s="178">
        <v>1</v>
      </c>
      <c r="U50" s="178">
        <v>1</v>
      </c>
      <c r="V50" s="178">
        <v>1</v>
      </c>
      <c r="W50" s="178">
        <v>1</v>
      </c>
      <c r="X50" s="178">
        <v>1</v>
      </c>
      <c r="Y50" s="178">
        <v>0</v>
      </c>
      <c r="Z50" s="178">
        <v>0</v>
      </c>
      <c r="AA50" s="178">
        <v>0</v>
      </c>
      <c r="AB50" s="178">
        <v>0</v>
      </c>
      <c r="AC50" s="179">
        <v>0</v>
      </c>
      <c r="AD50" s="104"/>
      <c r="AE50" s="104"/>
      <c r="AF50" s="104"/>
      <c r="AG50" s="104"/>
      <c r="AH50" s="104"/>
      <c r="AI50" s="104"/>
      <c r="AJ50" s="104"/>
      <c r="AK50" s="104"/>
    </row>
    <row r="51" spans="1:41" ht="30.6" customHeight="1">
      <c r="A51" s="1001"/>
      <c r="B51" s="980"/>
      <c r="C51" s="1053"/>
      <c r="D51" s="1040"/>
      <c r="E51" s="180" t="s">
        <v>542</v>
      </c>
      <c r="F51" s="181">
        <v>0</v>
      </c>
      <c r="G51" s="181">
        <v>0</v>
      </c>
      <c r="H51" s="181">
        <v>0</v>
      </c>
      <c r="I51" s="181">
        <v>0</v>
      </c>
      <c r="J51" s="181">
        <v>0</v>
      </c>
      <c r="K51" s="181">
        <v>0</v>
      </c>
      <c r="L51" s="531">
        <v>1</v>
      </c>
      <c r="M51" s="531">
        <v>1</v>
      </c>
      <c r="N51" s="181">
        <v>1</v>
      </c>
      <c r="O51" s="181">
        <v>1</v>
      </c>
      <c r="P51" s="181">
        <v>1</v>
      </c>
      <c r="Q51" s="181">
        <v>1</v>
      </c>
      <c r="R51" s="181">
        <v>1</v>
      </c>
      <c r="S51" s="181">
        <v>1</v>
      </c>
      <c r="T51" s="181">
        <v>1</v>
      </c>
      <c r="U51" s="181">
        <v>1</v>
      </c>
      <c r="V51" s="181">
        <v>1</v>
      </c>
      <c r="W51" s="181">
        <v>1</v>
      </c>
      <c r="X51" s="181">
        <v>1</v>
      </c>
      <c r="Y51" s="181">
        <v>0</v>
      </c>
      <c r="Z51" s="181">
        <v>0</v>
      </c>
      <c r="AA51" s="181">
        <v>0</v>
      </c>
      <c r="AB51" s="181">
        <v>0</v>
      </c>
      <c r="AC51" s="182">
        <v>0</v>
      </c>
      <c r="AD51" s="104"/>
      <c r="AE51" s="104"/>
      <c r="AF51" s="104"/>
      <c r="AG51" s="104"/>
      <c r="AH51" s="104"/>
      <c r="AI51" s="104"/>
      <c r="AJ51" s="104"/>
      <c r="AK51" s="104"/>
    </row>
    <row r="52" spans="1:41" ht="30.6" customHeight="1">
      <c r="A52" s="1055"/>
      <c r="B52" s="1056"/>
      <c r="C52" s="1058"/>
      <c r="D52" s="1060"/>
      <c r="E52" s="183" t="s">
        <v>543</v>
      </c>
      <c r="F52" s="184">
        <v>0</v>
      </c>
      <c r="G52" s="184">
        <v>0</v>
      </c>
      <c r="H52" s="184">
        <v>0</v>
      </c>
      <c r="I52" s="184">
        <v>0</v>
      </c>
      <c r="J52" s="184">
        <v>0</v>
      </c>
      <c r="K52" s="184">
        <v>0</v>
      </c>
      <c r="L52" s="532">
        <v>1</v>
      </c>
      <c r="M52" s="532">
        <v>1</v>
      </c>
      <c r="N52" s="532">
        <v>1</v>
      </c>
      <c r="O52" s="184">
        <v>1</v>
      </c>
      <c r="P52" s="184">
        <v>1</v>
      </c>
      <c r="Q52" s="184">
        <v>1</v>
      </c>
      <c r="R52" s="184">
        <v>1</v>
      </c>
      <c r="S52" s="184">
        <v>1</v>
      </c>
      <c r="T52" s="184">
        <v>1</v>
      </c>
      <c r="U52" s="184">
        <v>1</v>
      </c>
      <c r="V52" s="184">
        <v>1</v>
      </c>
      <c r="W52" s="184">
        <v>1</v>
      </c>
      <c r="X52" s="184">
        <v>1</v>
      </c>
      <c r="Y52" s="184">
        <v>0</v>
      </c>
      <c r="Z52" s="184">
        <v>0</v>
      </c>
      <c r="AA52" s="184">
        <v>0</v>
      </c>
      <c r="AB52" s="184">
        <v>0</v>
      </c>
      <c r="AC52" s="185">
        <v>0</v>
      </c>
      <c r="AD52" s="104"/>
      <c r="AE52" s="104"/>
      <c r="AF52" s="104"/>
      <c r="AG52" s="104"/>
      <c r="AH52" s="104"/>
      <c r="AI52" s="104"/>
      <c r="AJ52" s="104"/>
      <c r="AK52" s="104"/>
    </row>
    <row r="53" spans="1:41" ht="30.6" customHeight="1">
      <c r="A53" s="1050" t="s">
        <v>100</v>
      </c>
      <c r="B53" s="1051" t="s">
        <v>100</v>
      </c>
      <c r="C53" s="983" t="s">
        <v>861</v>
      </c>
      <c r="D53" s="1041" t="s">
        <v>862</v>
      </c>
      <c r="E53" s="162" t="s">
        <v>712</v>
      </c>
      <c r="F53" s="312">
        <v>0</v>
      </c>
      <c r="G53" s="312">
        <v>0</v>
      </c>
      <c r="H53" s="312">
        <v>0</v>
      </c>
      <c r="I53" s="312">
        <v>0</v>
      </c>
      <c r="J53" s="312">
        <v>0</v>
      </c>
      <c r="K53" s="227">
        <v>1</v>
      </c>
      <c r="L53" s="312">
        <v>0.5</v>
      </c>
      <c r="M53" s="312">
        <v>1</v>
      </c>
      <c r="N53" s="312">
        <v>0.5</v>
      </c>
      <c r="O53" s="312">
        <v>1</v>
      </c>
      <c r="P53" s="312">
        <v>0.5</v>
      </c>
      <c r="Q53" s="312">
        <v>1</v>
      </c>
      <c r="R53" s="312">
        <v>0.5</v>
      </c>
      <c r="S53" s="312">
        <v>1</v>
      </c>
      <c r="T53" s="312">
        <v>0.5</v>
      </c>
      <c r="U53" s="312">
        <v>1</v>
      </c>
      <c r="V53" s="312">
        <v>0.5</v>
      </c>
      <c r="W53" s="312">
        <v>1</v>
      </c>
      <c r="X53" s="312">
        <v>0.5</v>
      </c>
      <c r="Y53" s="312">
        <v>0</v>
      </c>
      <c r="Z53" s="312">
        <v>0</v>
      </c>
      <c r="AA53" s="312">
        <v>0</v>
      </c>
      <c r="AB53" s="312">
        <v>0</v>
      </c>
      <c r="AC53" s="313">
        <v>0</v>
      </c>
      <c r="AD53" s="104"/>
      <c r="AE53" s="104"/>
      <c r="AF53" s="104"/>
      <c r="AG53" s="104"/>
      <c r="AH53" s="104"/>
      <c r="AI53" s="104"/>
      <c r="AJ53" s="104"/>
      <c r="AK53" s="104"/>
    </row>
    <row r="54" spans="1:41" ht="30.6" customHeight="1">
      <c r="A54" s="1001"/>
      <c r="B54" s="980"/>
      <c r="C54" s="1052"/>
      <c r="D54" s="1040"/>
      <c r="E54" s="165" t="s">
        <v>542</v>
      </c>
      <c r="F54" s="314">
        <v>0</v>
      </c>
      <c r="G54" s="314">
        <v>0</v>
      </c>
      <c r="H54" s="314">
        <v>0</v>
      </c>
      <c r="I54" s="314">
        <v>0</v>
      </c>
      <c r="J54" s="314">
        <v>0</v>
      </c>
      <c r="K54" s="314">
        <v>0</v>
      </c>
      <c r="L54" s="524">
        <v>0.5</v>
      </c>
      <c r="M54" s="525">
        <v>1</v>
      </c>
      <c r="N54" s="525">
        <v>0.5</v>
      </c>
      <c r="O54" s="314">
        <v>1</v>
      </c>
      <c r="P54" s="314">
        <v>0.5</v>
      </c>
      <c r="Q54" s="314">
        <v>1</v>
      </c>
      <c r="R54" s="314">
        <v>0.5</v>
      </c>
      <c r="S54" s="314">
        <v>1</v>
      </c>
      <c r="T54" s="314">
        <v>0.5</v>
      </c>
      <c r="U54" s="314">
        <v>1</v>
      </c>
      <c r="V54" s="314">
        <v>0.5</v>
      </c>
      <c r="W54" s="314">
        <v>1</v>
      </c>
      <c r="X54" s="314">
        <v>0.5</v>
      </c>
      <c r="Y54" s="314">
        <v>0</v>
      </c>
      <c r="Z54" s="314">
        <v>0</v>
      </c>
      <c r="AA54" s="314">
        <v>0</v>
      </c>
      <c r="AB54" s="314">
        <v>0</v>
      </c>
      <c r="AC54" s="315">
        <v>0</v>
      </c>
      <c r="AD54" s="104"/>
      <c r="AE54" s="104"/>
      <c r="AF54" s="104"/>
      <c r="AG54" s="104"/>
      <c r="AH54" s="104"/>
      <c r="AI54" s="104"/>
      <c r="AJ54" s="104"/>
      <c r="AK54" s="104"/>
    </row>
    <row r="55" spans="1:41" ht="30.6" customHeight="1">
      <c r="A55" s="1001"/>
      <c r="B55" s="980"/>
      <c r="C55" s="1052"/>
      <c r="D55" s="1040"/>
      <c r="E55" s="171" t="s">
        <v>543</v>
      </c>
      <c r="F55" s="318">
        <v>0</v>
      </c>
      <c r="G55" s="318">
        <v>0</v>
      </c>
      <c r="H55" s="318">
        <v>0</v>
      </c>
      <c r="I55" s="318">
        <v>0</v>
      </c>
      <c r="J55" s="318">
        <v>0</v>
      </c>
      <c r="K55" s="318">
        <v>0</v>
      </c>
      <c r="L55" s="533">
        <v>0.5</v>
      </c>
      <c r="M55" s="533">
        <v>1</v>
      </c>
      <c r="N55" s="533">
        <v>0.5</v>
      </c>
      <c r="O55" s="318">
        <v>1</v>
      </c>
      <c r="P55" s="318">
        <v>0.5</v>
      </c>
      <c r="Q55" s="318">
        <v>1</v>
      </c>
      <c r="R55" s="318">
        <v>0.5</v>
      </c>
      <c r="S55" s="318">
        <v>1</v>
      </c>
      <c r="T55" s="318">
        <v>0.5</v>
      </c>
      <c r="U55" s="318">
        <v>1</v>
      </c>
      <c r="V55" s="318">
        <v>0.5</v>
      </c>
      <c r="W55" s="318">
        <v>1</v>
      </c>
      <c r="X55" s="318">
        <v>0.5</v>
      </c>
      <c r="Y55" s="318">
        <v>0</v>
      </c>
      <c r="Z55" s="318">
        <v>0</v>
      </c>
      <c r="AA55" s="318">
        <v>0</v>
      </c>
      <c r="AB55" s="318">
        <v>0</v>
      </c>
      <c r="AC55" s="319">
        <v>0</v>
      </c>
      <c r="AD55" s="104"/>
      <c r="AE55" s="104"/>
      <c r="AF55" s="104"/>
      <c r="AG55" s="104"/>
      <c r="AH55" s="104"/>
      <c r="AI55" s="104"/>
      <c r="AJ55" s="104"/>
      <c r="AK55" s="104"/>
    </row>
    <row r="56" spans="1:41" ht="30.6" customHeight="1">
      <c r="A56" s="1001" t="s">
        <v>100</v>
      </c>
      <c r="B56" s="980" t="s">
        <v>100</v>
      </c>
      <c r="C56" s="1053" t="s">
        <v>855</v>
      </c>
      <c r="D56" s="1040" t="s">
        <v>856</v>
      </c>
      <c r="E56" s="177" t="s">
        <v>712</v>
      </c>
      <c r="F56" s="178">
        <v>0.9</v>
      </c>
      <c r="G56" s="178">
        <v>0.9</v>
      </c>
      <c r="H56" s="178">
        <v>0.9</v>
      </c>
      <c r="I56" s="178">
        <v>0.9</v>
      </c>
      <c r="J56" s="178">
        <v>0.9</v>
      </c>
      <c r="K56" s="178">
        <v>0.9</v>
      </c>
      <c r="L56" s="178">
        <v>0.9</v>
      </c>
      <c r="M56" s="178">
        <v>0.9</v>
      </c>
      <c r="N56" s="178">
        <v>0.9</v>
      </c>
      <c r="O56" s="178">
        <v>0.9</v>
      </c>
      <c r="P56" s="178">
        <v>0.9</v>
      </c>
      <c r="Q56" s="178">
        <v>0.9</v>
      </c>
      <c r="R56" s="178">
        <v>0.9</v>
      </c>
      <c r="S56" s="178">
        <v>0.9</v>
      </c>
      <c r="T56" s="178">
        <v>0.9</v>
      </c>
      <c r="U56" s="178">
        <v>0.9</v>
      </c>
      <c r="V56" s="178">
        <v>0.9</v>
      </c>
      <c r="W56" s="178">
        <v>0.9</v>
      </c>
      <c r="X56" s="178">
        <v>0.9</v>
      </c>
      <c r="Y56" s="178">
        <v>0.9</v>
      </c>
      <c r="Z56" s="178">
        <v>0.9</v>
      </c>
      <c r="AA56" s="178">
        <v>0.9</v>
      </c>
      <c r="AB56" s="178">
        <v>0.9</v>
      </c>
      <c r="AC56" s="179">
        <v>0.9</v>
      </c>
      <c r="AD56" s="104"/>
      <c r="AE56" s="104"/>
      <c r="AF56" s="104"/>
      <c r="AG56" s="104"/>
      <c r="AH56" s="104"/>
      <c r="AI56" s="104"/>
      <c r="AJ56" s="104"/>
      <c r="AK56" s="104"/>
    </row>
    <row r="57" spans="1:41" ht="30.6" customHeight="1">
      <c r="A57" s="1034"/>
      <c r="B57" s="981"/>
      <c r="C57" s="1038"/>
      <c r="D57" s="1041"/>
      <c r="E57" s="180" t="s">
        <v>542</v>
      </c>
      <c r="F57" s="181">
        <v>0.9</v>
      </c>
      <c r="G57" s="181">
        <v>0.9</v>
      </c>
      <c r="H57" s="181">
        <v>0.9</v>
      </c>
      <c r="I57" s="181">
        <v>0.9</v>
      </c>
      <c r="J57" s="181">
        <v>0.9</v>
      </c>
      <c r="K57" s="181">
        <v>0.9</v>
      </c>
      <c r="L57" s="181">
        <v>0.9</v>
      </c>
      <c r="M57" s="181">
        <v>0.9</v>
      </c>
      <c r="N57" s="181">
        <v>0.9</v>
      </c>
      <c r="O57" s="181">
        <v>0.9</v>
      </c>
      <c r="P57" s="181">
        <v>0.9</v>
      </c>
      <c r="Q57" s="181">
        <v>0.9</v>
      </c>
      <c r="R57" s="181">
        <v>0.9</v>
      </c>
      <c r="S57" s="181">
        <v>0.9</v>
      </c>
      <c r="T57" s="181">
        <v>0.9</v>
      </c>
      <c r="U57" s="181">
        <v>0.9</v>
      </c>
      <c r="V57" s="181">
        <v>0.9</v>
      </c>
      <c r="W57" s="181">
        <v>0.9</v>
      </c>
      <c r="X57" s="181">
        <v>0.9</v>
      </c>
      <c r="Y57" s="181">
        <v>0.9</v>
      </c>
      <c r="Z57" s="181">
        <v>0.9</v>
      </c>
      <c r="AA57" s="181">
        <v>0.9</v>
      </c>
      <c r="AB57" s="181">
        <v>0.9</v>
      </c>
      <c r="AC57" s="182">
        <v>0.9</v>
      </c>
      <c r="AD57" s="104"/>
      <c r="AE57" s="104"/>
      <c r="AF57" s="104"/>
      <c r="AG57" s="104"/>
      <c r="AH57" s="104"/>
      <c r="AI57" s="104"/>
      <c r="AJ57" s="104"/>
      <c r="AK57" s="104"/>
    </row>
    <row r="58" spans="1:41" ht="30.6" customHeight="1" thickBot="1">
      <c r="A58" s="1035"/>
      <c r="B58" s="1036"/>
      <c r="C58" s="1039"/>
      <c r="D58" s="1042"/>
      <c r="E58" s="186" t="s">
        <v>543</v>
      </c>
      <c r="F58" s="187">
        <v>0.9</v>
      </c>
      <c r="G58" s="187">
        <v>0.9</v>
      </c>
      <c r="H58" s="187">
        <v>0.9</v>
      </c>
      <c r="I58" s="187">
        <v>0.9</v>
      </c>
      <c r="J58" s="187">
        <v>0.9</v>
      </c>
      <c r="K58" s="187">
        <v>0.9</v>
      </c>
      <c r="L58" s="187">
        <v>0.9</v>
      </c>
      <c r="M58" s="187">
        <v>0.9</v>
      </c>
      <c r="N58" s="187">
        <v>0.9</v>
      </c>
      <c r="O58" s="187">
        <v>0.9</v>
      </c>
      <c r="P58" s="187">
        <v>0.9</v>
      </c>
      <c r="Q58" s="187">
        <v>0.9</v>
      </c>
      <c r="R58" s="187">
        <v>0.9</v>
      </c>
      <c r="S58" s="187">
        <v>0.9</v>
      </c>
      <c r="T58" s="187">
        <v>0.9</v>
      </c>
      <c r="U58" s="187">
        <v>0.9</v>
      </c>
      <c r="V58" s="187">
        <v>0.9</v>
      </c>
      <c r="W58" s="187">
        <v>0.9</v>
      </c>
      <c r="X58" s="187">
        <v>0.9</v>
      </c>
      <c r="Y58" s="187">
        <v>0.9</v>
      </c>
      <c r="Z58" s="187">
        <v>0.9</v>
      </c>
      <c r="AA58" s="187">
        <v>0.9</v>
      </c>
      <c r="AB58" s="187">
        <v>0.9</v>
      </c>
      <c r="AC58" s="188">
        <v>0.9</v>
      </c>
      <c r="AD58" s="104"/>
      <c r="AE58" s="104"/>
      <c r="AF58" s="104"/>
      <c r="AG58" s="104"/>
      <c r="AH58" s="104"/>
      <c r="AI58" s="104"/>
      <c r="AJ58" s="104"/>
      <c r="AK58" s="104"/>
    </row>
    <row r="59" spans="1:41" ht="30.6" customHeight="1">
      <c r="A59" s="1001" t="s">
        <v>100</v>
      </c>
      <c r="B59" s="980" t="s">
        <v>100</v>
      </c>
      <c r="C59" s="1037" t="s">
        <v>863</v>
      </c>
      <c r="D59" s="1040" t="s">
        <v>864</v>
      </c>
      <c r="E59" s="189" t="s">
        <v>712</v>
      </c>
      <c r="F59" s="190">
        <v>0.5</v>
      </c>
      <c r="G59" s="190">
        <v>0</v>
      </c>
      <c r="H59" s="190">
        <v>0</v>
      </c>
      <c r="I59" s="190">
        <v>0</v>
      </c>
      <c r="J59" s="190">
        <v>0</v>
      </c>
      <c r="K59" s="190">
        <v>0</v>
      </c>
      <c r="L59" s="548">
        <v>0.5</v>
      </c>
      <c r="M59" s="548">
        <v>0.9</v>
      </c>
      <c r="N59" s="548">
        <v>0.9</v>
      </c>
      <c r="O59" s="548">
        <v>0.9</v>
      </c>
      <c r="P59" s="190">
        <v>0.9</v>
      </c>
      <c r="Q59" s="190">
        <v>0.9</v>
      </c>
      <c r="R59" s="190">
        <v>0.9</v>
      </c>
      <c r="S59" s="190">
        <v>0.9</v>
      </c>
      <c r="T59" s="190">
        <v>0.75</v>
      </c>
      <c r="U59" s="190">
        <v>0.75</v>
      </c>
      <c r="V59" s="190">
        <v>0.75</v>
      </c>
      <c r="W59" s="190">
        <v>0.9</v>
      </c>
      <c r="X59" s="190">
        <v>0.9</v>
      </c>
      <c r="Y59" s="190">
        <v>0.9</v>
      </c>
      <c r="Z59" s="190">
        <v>0.9</v>
      </c>
      <c r="AA59" s="190">
        <v>0.75</v>
      </c>
      <c r="AB59" s="190">
        <v>0.5</v>
      </c>
      <c r="AC59" s="191">
        <v>0.5</v>
      </c>
      <c r="AD59" s="104"/>
      <c r="AE59" s="104"/>
      <c r="AF59" s="104"/>
      <c r="AG59" s="104"/>
      <c r="AH59" s="104"/>
      <c r="AI59" s="104"/>
      <c r="AJ59" s="104"/>
      <c r="AK59" s="104"/>
    </row>
    <row r="60" spans="1:41" ht="30.6" customHeight="1">
      <c r="A60" s="1034"/>
      <c r="B60" s="981"/>
      <c r="C60" s="1038"/>
      <c r="D60" s="1041"/>
      <c r="E60" s="180" t="s">
        <v>542</v>
      </c>
      <c r="F60" s="181">
        <v>0.5</v>
      </c>
      <c r="G60" s="181">
        <v>0</v>
      </c>
      <c r="H60" s="181">
        <v>0</v>
      </c>
      <c r="I60" s="181">
        <v>0</v>
      </c>
      <c r="J60" s="181">
        <v>0</v>
      </c>
      <c r="K60" s="181">
        <v>0</v>
      </c>
      <c r="L60" s="531">
        <v>0.5</v>
      </c>
      <c r="M60" s="531">
        <v>0.9</v>
      </c>
      <c r="N60" s="531">
        <v>0.9</v>
      </c>
      <c r="O60" s="531">
        <v>0.9</v>
      </c>
      <c r="P60" s="181">
        <v>0.9</v>
      </c>
      <c r="Q60" s="181">
        <v>0.9</v>
      </c>
      <c r="R60" s="181">
        <v>0.9</v>
      </c>
      <c r="S60" s="181">
        <v>0.9</v>
      </c>
      <c r="T60" s="181">
        <v>0.75</v>
      </c>
      <c r="U60" s="181">
        <v>0.75</v>
      </c>
      <c r="V60" s="181">
        <v>0.75</v>
      </c>
      <c r="W60" s="181">
        <v>0.9</v>
      </c>
      <c r="X60" s="181">
        <v>0.9</v>
      </c>
      <c r="Y60" s="181">
        <v>0.9</v>
      </c>
      <c r="Z60" s="181">
        <v>0.9</v>
      </c>
      <c r="AA60" s="181">
        <v>0.75</v>
      </c>
      <c r="AB60" s="181">
        <v>0.75</v>
      </c>
      <c r="AC60" s="182">
        <v>0.5</v>
      </c>
      <c r="AD60" s="104"/>
      <c r="AE60" s="104"/>
      <c r="AF60" s="104"/>
      <c r="AG60" s="104"/>
      <c r="AH60" s="104"/>
      <c r="AI60" s="104"/>
      <c r="AJ60" s="104"/>
      <c r="AK60" s="104"/>
    </row>
    <row r="61" spans="1:41" ht="30.6" customHeight="1" thickBot="1">
      <c r="A61" s="1035"/>
      <c r="B61" s="1036"/>
      <c r="C61" s="1039"/>
      <c r="D61" s="1042"/>
      <c r="E61" s="186" t="s">
        <v>543</v>
      </c>
      <c r="F61" s="187">
        <v>0.5</v>
      </c>
      <c r="G61" s="187">
        <v>0</v>
      </c>
      <c r="H61" s="187">
        <v>0</v>
      </c>
      <c r="I61" s="187">
        <v>0</v>
      </c>
      <c r="J61" s="187">
        <v>0</v>
      </c>
      <c r="K61" s="187">
        <v>0</v>
      </c>
      <c r="L61" s="549">
        <v>0.5</v>
      </c>
      <c r="M61" s="549">
        <v>0.9</v>
      </c>
      <c r="N61" s="549">
        <v>0.9</v>
      </c>
      <c r="O61" s="549">
        <v>0.9</v>
      </c>
      <c r="P61" s="187">
        <v>0.9</v>
      </c>
      <c r="Q61" s="187">
        <v>0.9</v>
      </c>
      <c r="R61" s="187">
        <v>0.9</v>
      </c>
      <c r="S61" s="187">
        <v>0.9</v>
      </c>
      <c r="T61" s="187">
        <v>0.75</v>
      </c>
      <c r="U61" s="187">
        <v>0.75</v>
      </c>
      <c r="V61" s="187">
        <v>0.75</v>
      </c>
      <c r="W61" s="187">
        <v>0.9</v>
      </c>
      <c r="X61" s="187">
        <v>0.9</v>
      </c>
      <c r="Y61" s="187">
        <v>0.9</v>
      </c>
      <c r="Z61" s="187">
        <v>0.9</v>
      </c>
      <c r="AA61" s="187">
        <v>0.75</v>
      </c>
      <c r="AB61" s="187">
        <v>0.5</v>
      </c>
      <c r="AC61" s="188">
        <v>0.5</v>
      </c>
      <c r="AD61" s="104"/>
      <c r="AE61" s="104"/>
      <c r="AF61" s="104"/>
      <c r="AG61" s="104"/>
      <c r="AH61" s="104"/>
      <c r="AI61" s="104"/>
      <c r="AJ61" s="104"/>
      <c r="AK61" s="104"/>
    </row>
    <row r="62" spans="1:41" ht="30.6" customHeight="1">
      <c r="A62" s="1043" t="str">
        <f>A56</f>
        <v>Kitchen</v>
      </c>
      <c r="B62" s="1045" t="str">
        <f>B56</f>
        <v>Kitchen</v>
      </c>
      <c r="C62" s="1008" t="s">
        <v>857</v>
      </c>
      <c r="D62" s="1048" t="s">
        <v>865</v>
      </c>
      <c r="E62" s="742" t="s">
        <v>712</v>
      </c>
      <c r="F62" s="700">
        <f>IF(F41=1,Thermostat!$C$7,Thermostat!$C$8)</f>
        <v>66</v>
      </c>
      <c r="G62" s="700">
        <f>IF(G41=1,Thermostat!$C$7,Thermostat!$C$8)</f>
        <v>60</v>
      </c>
      <c r="H62" s="700">
        <f>IF(H41=1,Thermostat!$C$7,Thermostat!$C$8)</f>
        <v>60</v>
      </c>
      <c r="I62" s="700">
        <f>IF(I41=1,Thermostat!$C$7,Thermostat!$C$8)</f>
        <v>60</v>
      </c>
      <c r="J62" s="700">
        <f>IF(J41=1,Thermostat!$C$7,Thermostat!$C$8)</f>
        <v>66</v>
      </c>
      <c r="K62" s="700">
        <f>IF(K41=1,Thermostat!$C$7,Thermostat!$C$8)</f>
        <v>66</v>
      </c>
      <c r="L62" s="700">
        <f>IF(L41=1,Thermostat!$C$7,Thermostat!$C$8)</f>
        <v>66</v>
      </c>
      <c r="M62" s="700">
        <f>IF(M41=1,Thermostat!$C$7,Thermostat!$C$8)</f>
        <v>66</v>
      </c>
      <c r="N62" s="700">
        <f>IF(N41=1,Thermostat!$C$7,Thermostat!$C$8)</f>
        <v>66</v>
      </c>
      <c r="O62" s="700">
        <f>IF(O41=1,Thermostat!$C$7,Thermostat!$C$8)</f>
        <v>66</v>
      </c>
      <c r="P62" s="700">
        <f>IF(P41=1,Thermostat!$C$7,Thermostat!$C$8)</f>
        <v>66</v>
      </c>
      <c r="Q62" s="700">
        <f>IF(Q41=1,Thermostat!$C$7,Thermostat!$C$8)</f>
        <v>66</v>
      </c>
      <c r="R62" s="700">
        <f>IF(R41=1,Thermostat!$C$7,Thermostat!$C$8)</f>
        <v>66</v>
      </c>
      <c r="S62" s="700">
        <f>IF(S41=1,Thermostat!$C$7,Thermostat!$C$8)</f>
        <v>66</v>
      </c>
      <c r="T62" s="700">
        <f>IF(T41=1,Thermostat!$C$7,Thermostat!$C$8)</f>
        <v>66</v>
      </c>
      <c r="U62" s="700">
        <f>IF(U41=1,Thermostat!$C$7,Thermostat!$C$8)</f>
        <v>66</v>
      </c>
      <c r="V62" s="700">
        <f>IF(V41=1,Thermostat!$C$7,Thermostat!$C$8)</f>
        <v>66</v>
      </c>
      <c r="W62" s="700">
        <f>IF(W41=1,Thermostat!$C$7,Thermostat!$C$8)</f>
        <v>66</v>
      </c>
      <c r="X62" s="700">
        <f>IF(X41=1,Thermostat!$C$7,Thermostat!$C$8)</f>
        <v>66</v>
      </c>
      <c r="Y62" s="700">
        <f>IF(Y41=1,Thermostat!$C$7,Thermostat!$C$8)</f>
        <v>66</v>
      </c>
      <c r="Z62" s="700">
        <f>IF(Z41=1,Thermostat!$C$7,Thermostat!$C$8)</f>
        <v>66</v>
      </c>
      <c r="AA62" s="700">
        <f>IF(AA41=1,Thermostat!$C$7,Thermostat!$C$8)</f>
        <v>66</v>
      </c>
      <c r="AB62" s="700">
        <f>IF(AB41=1,Thermostat!$C$7,Thermostat!$C$8)</f>
        <v>66</v>
      </c>
      <c r="AC62" s="701">
        <f>IF(AC41=1,Thermostat!$C$7,Thermostat!$C$8)</f>
        <v>66</v>
      </c>
      <c r="AD62" s="104"/>
      <c r="AE62" s="104"/>
      <c r="AF62" s="104"/>
      <c r="AG62" s="104"/>
      <c r="AH62" s="104"/>
      <c r="AI62" s="104"/>
      <c r="AJ62" s="104"/>
      <c r="AK62" s="104"/>
    </row>
    <row r="63" spans="1:41" ht="30.6" customHeight="1">
      <c r="A63" s="1026"/>
      <c r="B63" s="1029"/>
      <c r="C63" s="1032"/>
      <c r="D63" s="998"/>
      <c r="E63" s="743" t="s">
        <v>542</v>
      </c>
      <c r="F63" s="686">
        <f>IF(F42=1,Thermostat!$C$7,Thermostat!$C$8)</f>
        <v>66</v>
      </c>
      <c r="G63" s="686">
        <f>IF(G42=1,Thermostat!$C$7,Thermostat!$C$8)</f>
        <v>60</v>
      </c>
      <c r="H63" s="686">
        <f>IF(H42=1,Thermostat!$C$7,Thermostat!$C$8)</f>
        <v>60</v>
      </c>
      <c r="I63" s="686">
        <f>IF(I42=1,Thermostat!$C$7,Thermostat!$C$8)</f>
        <v>60</v>
      </c>
      <c r="J63" s="686">
        <f>IF(J42=1,Thermostat!$C$7,Thermostat!$C$8)</f>
        <v>60</v>
      </c>
      <c r="K63" s="686">
        <f>IF(K42=1,Thermostat!$C$7,Thermostat!$C$8)</f>
        <v>66</v>
      </c>
      <c r="L63" s="686">
        <f>IF(L42=1,Thermostat!$C$7,Thermostat!$C$8)</f>
        <v>66</v>
      </c>
      <c r="M63" s="686">
        <f>IF(M42=1,Thermostat!$C$7,Thermostat!$C$8)</f>
        <v>66</v>
      </c>
      <c r="N63" s="686">
        <f>IF(N42=1,Thermostat!$C$7,Thermostat!$C$8)</f>
        <v>66</v>
      </c>
      <c r="O63" s="686">
        <f>IF(O42=1,Thermostat!$C$7,Thermostat!$C$8)</f>
        <v>66</v>
      </c>
      <c r="P63" s="686">
        <f>IF(P42=1,Thermostat!$C$7,Thermostat!$C$8)</f>
        <v>66</v>
      </c>
      <c r="Q63" s="686">
        <f>IF(Q42=1,Thermostat!$C$7,Thermostat!$C$8)</f>
        <v>66</v>
      </c>
      <c r="R63" s="686">
        <f>IF(R42=1,Thermostat!$C$7,Thermostat!$C$8)</f>
        <v>66</v>
      </c>
      <c r="S63" s="686">
        <f>IF(S42=1,Thermostat!$C$7,Thermostat!$C$8)</f>
        <v>66</v>
      </c>
      <c r="T63" s="686">
        <f>IF(T42=1,Thermostat!$C$7,Thermostat!$C$8)</f>
        <v>66</v>
      </c>
      <c r="U63" s="686">
        <f>IF(U42=1,Thermostat!$C$7,Thermostat!$C$8)</f>
        <v>66</v>
      </c>
      <c r="V63" s="686">
        <f>IF(V42=1,Thermostat!$C$7,Thermostat!$C$8)</f>
        <v>66</v>
      </c>
      <c r="W63" s="686">
        <f>IF(W42=1,Thermostat!$C$7,Thermostat!$C$8)</f>
        <v>66</v>
      </c>
      <c r="X63" s="686">
        <f>IF(X42=1,Thermostat!$C$7,Thermostat!$C$8)</f>
        <v>66</v>
      </c>
      <c r="Y63" s="686">
        <f>IF(Y42=1,Thermostat!$C$7,Thermostat!$C$8)</f>
        <v>66</v>
      </c>
      <c r="Z63" s="686">
        <f>IF(Z42=1,Thermostat!$C$7,Thermostat!$C$8)</f>
        <v>66</v>
      </c>
      <c r="AA63" s="686">
        <f>IF(AA42=1,Thermostat!$C$7,Thermostat!$C$8)</f>
        <v>66</v>
      </c>
      <c r="AB63" s="686">
        <f>IF(AB42=1,Thermostat!$C$7,Thermostat!$C$8)</f>
        <v>66</v>
      </c>
      <c r="AC63" s="702">
        <f>IF(AC42=1,Thermostat!$C$7,Thermostat!$C$8)</f>
        <v>66</v>
      </c>
      <c r="AD63" s="104"/>
      <c r="AE63" s="104"/>
      <c r="AF63" s="104"/>
      <c r="AG63" s="104"/>
      <c r="AH63" s="104"/>
      <c r="AI63" s="104"/>
      <c r="AJ63" s="104"/>
      <c r="AK63" s="104"/>
    </row>
    <row r="64" spans="1:41" ht="30.6" customHeight="1">
      <c r="A64" s="1044"/>
      <c r="B64" s="1046"/>
      <c r="C64" s="1047"/>
      <c r="D64" s="1049"/>
      <c r="E64" s="744" t="s">
        <v>543</v>
      </c>
      <c r="F64" s="686">
        <f>IF(F43=1,Thermostat!$C$7,Thermostat!$C$8)</f>
        <v>66</v>
      </c>
      <c r="G64" s="686">
        <f>IF(G43=1,Thermostat!$C$7,Thermostat!$C$8)</f>
        <v>60</v>
      </c>
      <c r="H64" s="686">
        <f>IF(H43=1,Thermostat!$C$7,Thermostat!$C$8)</f>
        <v>60</v>
      </c>
      <c r="I64" s="686">
        <f>IF(I43=1,Thermostat!$C$7,Thermostat!$C$8)</f>
        <v>60</v>
      </c>
      <c r="J64" s="686">
        <f>IF(J43=1,Thermostat!$C$7,Thermostat!$C$8)</f>
        <v>60</v>
      </c>
      <c r="K64" s="686">
        <f>IF(K43=1,Thermostat!$C$7,Thermostat!$C$8)</f>
        <v>66</v>
      </c>
      <c r="L64" s="686">
        <f>IF(L43=1,Thermostat!$C$7,Thermostat!$C$8)</f>
        <v>66</v>
      </c>
      <c r="M64" s="686">
        <f>IF(M43=1,Thermostat!$C$7,Thermostat!$C$8)</f>
        <v>66</v>
      </c>
      <c r="N64" s="686">
        <f>IF(N43=1,Thermostat!$C$7,Thermostat!$C$8)</f>
        <v>66</v>
      </c>
      <c r="O64" s="686">
        <f>IF(O43=1,Thermostat!$C$7,Thermostat!$C$8)</f>
        <v>66</v>
      </c>
      <c r="P64" s="686">
        <f>IF(P43=1,Thermostat!$C$7,Thermostat!$C$8)</f>
        <v>66</v>
      </c>
      <c r="Q64" s="686">
        <f>IF(Q43=1,Thermostat!$C$7,Thermostat!$C$8)</f>
        <v>66</v>
      </c>
      <c r="R64" s="686">
        <f>IF(R43=1,Thermostat!$C$7,Thermostat!$C$8)</f>
        <v>66</v>
      </c>
      <c r="S64" s="686">
        <f>IF(S43=1,Thermostat!$C$7,Thermostat!$C$8)</f>
        <v>66</v>
      </c>
      <c r="T64" s="686">
        <f>IF(T43=1,Thermostat!$C$7,Thermostat!$C$8)</f>
        <v>66</v>
      </c>
      <c r="U64" s="686">
        <f>IF(U43=1,Thermostat!$C$7,Thermostat!$C$8)</f>
        <v>66</v>
      </c>
      <c r="V64" s="686">
        <f>IF(V43=1,Thermostat!$C$7,Thermostat!$C$8)</f>
        <v>66</v>
      </c>
      <c r="W64" s="686">
        <f>IF(W43=1,Thermostat!$C$7,Thermostat!$C$8)</f>
        <v>66</v>
      </c>
      <c r="X64" s="686">
        <f>IF(X43=1,Thermostat!$C$7,Thermostat!$C$8)</f>
        <v>66</v>
      </c>
      <c r="Y64" s="686">
        <f>IF(Y43=1,Thermostat!$C$7,Thermostat!$C$8)</f>
        <v>66</v>
      </c>
      <c r="Z64" s="686">
        <f>IF(Z43=1,Thermostat!$C$7,Thermostat!$C$8)</f>
        <v>66</v>
      </c>
      <c r="AA64" s="686">
        <f>IF(AA43=1,Thermostat!$C$7,Thermostat!$C$8)</f>
        <v>66</v>
      </c>
      <c r="AB64" s="686">
        <f>IF(AB43=1,Thermostat!$C$7,Thermostat!$C$8)</f>
        <v>66</v>
      </c>
      <c r="AC64" s="702">
        <f>IF(AC43=1,Thermostat!$C$7,Thermostat!$C$8)</f>
        <v>66</v>
      </c>
      <c r="AD64" s="104"/>
      <c r="AE64" s="104"/>
      <c r="AF64" s="104"/>
      <c r="AG64" s="104"/>
      <c r="AH64" s="104"/>
      <c r="AI64" s="104"/>
      <c r="AJ64" s="104"/>
      <c r="AK64" s="104"/>
    </row>
    <row r="65" spans="1:37" ht="30.6" customHeight="1">
      <c r="A65" s="1025" t="str">
        <f>A59</f>
        <v>Kitchen</v>
      </c>
      <c r="B65" s="1028" t="str">
        <f>B59</f>
        <v>Kitchen</v>
      </c>
      <c r="C65" s="1031" t="s">
        <v>858</v>
      </c>
      <c r="D65" s="997" t="s">
        <v>865</v>
      </c>
      <c r="E65" s="745" t="s">
        <v>712</v>
      </c>
      <c r="F65" s="690">
        <f>IF(F41=1,Thermostat!$C$9,Thermostat!$C$10)</f>
        <v>79</v>
      </c>
      <c r="G65" s="690">
        <f>IF(G41=1,Thermostat!$C$9,Thermostat!$C$10)</f>
        <v>86</v>
      </c>
      <c r="H65" s="690">
        <f>IF(H41=1,Thermostat!$C$9,Thermostat!$C$10)</f>
        <v>86</v>
      </c>
      <c r="I65" s="690">
        <f>IF(I41=1,Thermostat!$C$9,Thermostat!$C$10)</f>
        <v>86</v>
      </c>
      <c r="J65" s="690">
        <f>IF(J41=1,Thermostat!$C$9,Thermostat!$C$10)</f>
        <v>79</v>
      </c>
      <c r="K65" s="690">
        <f>IF(K41=1,Thermostat!$C$9,Thermostat!$C$10)</f>
        <v>79</v>
      </c>
      <c r="L65" s="690">
        <f>IF(L41=1,Thermostat!$C$9,Thermostat!$C$10)</f>
        <v>79</v>
      </c>
      <c r="M65" s="690">
        <f>IF(M41=1,Thermostat!$C$9,Thermostat!$C$10)</f>
        <v>79</v>
      </c>
      <c r="N65" s="690">
        <f>IF(N41=1,Thermostat!$C$9,Thermostat!$C$10)</f>
        <v>79</v>
      </c>
      <c r="O65" s="690">
        <f>IF(O41=1,Thermostat!$C$9,Thermostat!$C$10)</f>
        <v>79</v>
      </c>
      <c r="P65" s="690">
        <f>IF(P41=1,Thermostat!$C$9,Thermostat!$C$10)</f>
        <v>79</v>
      </c>
      <c r="Q65" s="690">
        <f>IF(Q41=1,Thermostat!$C$9,Thermostat!$C$10)</f>
        <v>79</v>
      </c>
      <c r="R65" s="690">
        <f>IF(R41=1,Thermostat!$C$9,Thermostat!$C$10)</f>
        <v>79</v>
      </c>
      <c r="S65" s="690">
        <f>IF(S41=1,Thermostat!$C$9,Thermostat!$C$10)</f>
        <v>79</v>
      </c>
      <c r="T65" s="690">
        <f>IF(T41=1,Thermostat!$C$9,Thermostat!$C$10)</f>
        <v>79</v>
      </c>
      <c r="U65" s="690">
        <f>IF(U41=1,Thermostat!$C$9,Thermostat!$C$10)</f>
        <v>79</v>
      </c>
      <c r="V65" s="690">
        <f>IF(V41=1,Thermostat!$C$9,Thermostat!$C$10)</f>
        <v>79</v>
      </c>
      <c r="W65" s="690">
        <f>IF(W41=1,Thermostat!$C$9,Thermostat!$C$10)</f>
        <v>79</v>
      </c>
      <c r="X65" s="690">
        <f>IF(X41=1,Thermostat!$C$9,Thermostat!$C$10)</f>
        <v>79</v>
      </c>
      <c r="Y65" s="690">
        <f>IF(Y41=1,Thermostat!$C$9,Thermostat!$C$10)</f>
        <v>79</v>
      </c>
      <c r="Z65" s="690">
        <f>IF(Z41=1,Thermostat!$C$9,Thermostat!$C$10)</f>
        <v>79</v>
      </c>
      <c r="AA65" s="690">
        <f>IF(AA41=1,Thermostat!$C$9,Thermostat!$C$10)</f>
        <v>79</v>
      </c>
      <c r="AB65" s="690">
        <f>IF(AB41=1,Thermostat!$C$9,Thermostat!$C$10)</f>
        <v>79</v>
      </c>
      <c r="AC65" s="703">
        <f>IF(AC41=1,Thermostat!$C$9,Thermostat!$C$10)</f>
        <v>79</v>
      </c>
      <c r="AD65" s="104"/>
      <c r="AE65" s="104"/>
      <c r="AF65" s="104"/>
      <c r="AG65" s="104"/>
      <c r="AH65" s="104"/>
      <c r="AI65" s="104"/>
      <c r="AJ65" s="104"/>
      <c r="AK65" s="104"/>
    </row>
    <row r="66" spans="1:37" ht="30.6" customHeight="1">
      <c r="A66" s="1026"/>
      <c r="B66" s="1029"/>
      <c r="C66" s="1032"/>
      <c r="D66" s="998"/>
      <c r="E66" s="746" t="s">
        <v>542</v>
      </c>
      <c r="F66" s="693">
        <f>IF(F42=1,Thermostat!$C$9,Thermostat!$C$10)</f>
        <v>79</v>
      </c>
      <c r="G66" s="693">
        <f>IF(G42=1,Thermostat!$C$9,Thermostat!$C$10)</f>
        <v>86</v>
      </c>
      <c r="H66" s="693">
        <f>IF(H42=1,Thermostat!$C$9,Thermostat!$C$10)</f>
        <v>86</v>
      </c>
      <c r="I66" s="693">
        <f>IF(I42=1,Thermostat!$C$9,Thermostat!$C$10)</f>
        <v>86</v>
      </c>
      <c r="J66" s="693">
        <f>IF(J42=1,Thermostat!$C$9,Thermostat!$C$10)</f>
        <v>86</v>
      </c>
      <c r="K66" s="693">
        <f>IF(K42=1,Thermostat!$C$9,Thermostat!$C$10)</f>
        <v>79</v>
      </c>
      <c r="L66" s="693">
        <f>IF(L42=1,Thermostat!$C$9,Thermostat!$C$10)</f>
        <v>79</v>
      </c>
      <c r="M66" s="693">
        <f>IF(M42=1,Thermostat!$C$9,Thermostat!$C$10)</f>
        <v>79</v>
      </c>
      <c r="N66" s="693">
        <f>IF(N42=1,Thermostat!$C$9,Thermostat!$C$10)</f>
        <v>79</v>
      </c>
      <c r="O66" s="693">
        <f>IF(O42=1,Thermostat!$C$9,Thermostat!$C$10)</f>
        <v>79</v>
      </c>
      <c r="P66" s="693">
        <f>IF(P42=1,Thermostat!$C$9,Thermostat!$C$10)</f>
        <v>79</v>
      </c>
      <c r="Q66" s="693">
        <f>IF(Q42=1,Thermostat!$C$9,Thermostat!$C$10)</f>
        <v>79</v>
      </c>
      <c r="R66" s="693">
        <f>IF(R42=1,Thermostat!$C$9,Thermostat!$C$10)</f>
        <v>79</v>
      </c>
      <c r="S66" s="693">
        <f>IF(S42=1,Thermostat!$C$9,Thermostat!$C$10)</f>
        <v>79</v>
      </c>
      <c r="T66" s="693">
        <f>IF(T42=1,Thermostat!$C$9,Thermostat!$C$10)</f>
        <v>79</v>
      </c>
      <c r="U66" s="693">
        <f>IF(U42=1,Thermostat!$C$9,Thermostat!$C$10)</f>
        <v>79</v>
      </c>
      <c r="V66" s="693">
        <f>IF(V42=1,Thermostat!$C$9,Thermostat!$C$10)</f>
        <v>79</v>
      </c>
      <c r="W66" s="693">
        <f>IF(W42=1,Thermostat!$C$9,Thermostat!$C$10)</f>
        <v>79</v>
      </c>
      <c r="X66" s="693">
        <f>IF(X42=1,Thermostat!$C$9,Thermostat!$C$10)</f>
        <v>79</v>
      </c>
      <c r="Y66" s="693">
        <f>IF(Y42=1,Thermostat!$C$9,Thermostat!$C$10)</f>
        <v>79</v>
      </c>
      <c r="Z66" s="693">
        <f>IF(Z42=1,Thermostat!$C$9,Thermostat!$C$10)</f>
        <v>79</v>
      </c>
      <c r="AA66" s="693">
        <f>IF(AA42=1,Thermostat!$C$9,Thermostat!$C$10)</f>
        <v>79</v>
      </c>
      <c r="AB66" s="693">
        <f>IF(AB42=1,Thermostat!$C$9,Thermostat!$C$10)</f>
        <v>79</v>
      </c>
      <c r="AC66" s="704">
        <f>IF(AC42=1,Thermostat!$C$9,Thermostat!$C$10)</f>
        <v>79</v>
      </c>
      <c r="AD66" s="104"/>
      <c r="AE66" s="104"/>
      <c r="AF66" s="104"/>
      <c r="AG66" s="104"/>
      <c r="AH66" s="104"/>
      <c r="AI66" s="104"/>
      <c r="AJ66" s="104"/>
      <c r="AK66" s="104"/>
    </row>
    <row r="67" spans="1:37" ht="30.6" customHeight="1">
      <c r="A67" s="1027"/>
      <c r="B67" s="1030"/>
      <c r="C67" s="1033"/>
      <c r="D67" s="999"/>
      <c r="E67" s="747" t="s">
        <v>543</v>
      </c>
      <c r="F67" s="705">
        <f>IF(F43=1,Thermostat!$C$9,Thermostat!$C$10)</f>
        <v>79</v>
      </c>
      <c r="G67" s="705">
        <f>IF(G43=1,Thermostat!$C$9,Thermostat!$C$10)</f>
        <v>86</v>
      </c>
      <c r="H67" s="705">
        <f>IF(H43=1,Thermostat!$C$9,Thermostat!$C$10)</f>
        <v>86</v>
      </c>
      <c r="I67" s="705">
        <f>IF(I43=1,Thermostat!$C$9,Thermostat!$C$10)</f>
        <v>86</v>
      </c>
      <c r="J67" s="705">
        <f>IF(J43=1,Thermostat!$C$9,Thermostat!$C$10)</f>
        <v>86</v>
      </c>
      <c r="K67" s="705">
        <f>IF(K43=1,Thermostat!$C$9,Thermostat!$C$10)</f>
        <v>79</v>
      </c>
      <c r="L67" s="705">
        <f>IF(L43=1,Thermostat!$C$9,Thermostat!$C$10)</f>
        <v>79</v>
      </c>
      <c r="M67" s="705">
        <f>IF(M43=1,Thermostat!$C$9,Thermostat!$C$10)</f>
        <v>79</v>
      </c>
      <c r="N67" s="705">
        <f>IF(N43=1,Thermostat!$C$9,Thermostat!$C$10)</f>
        <v>79</v>
      </c>
      <c r="O67" s="705">
        <f>IF(O43=1,Thermostat!$C$9,Thermostat!$C$10)</f>
        <v>79</v>
      </c>
      <c r="P67" s="705">
        <f>IF(P43=1,Thermostat!$C$9,Thermostat!$C$10)</f>
        <v>79</v>
      </c>
      <c r="Q67" s="705">
        <f>IF(Q43=1,Thermostat!$C$9,Thermostat!$C$10)</f>
        <v>79</v>
      </c>
      <c r="R67" s="705">
        <f>IF(R43=1,Thermostat!$C$9,Thermostat!$C$10)</f>
        <v>79</v>
      </c>
      <c r="S67" s="705">
        <f>IF(S43=1,Thermostat!$C$9,Thermostat!$C$10)</f>
        <v>79</v>
      </c>
      <c r="T67" s="705">
        <f>IF(T43=1,Thermostat!$C$9,Thermostat!$C$10)</f>
        <v>79</v>
      </c>
      <c r="U67" s="705">
        <f>IF(U43=1,Thermostat!$C$9,Thermostat!$C$10)</f>
        <v>79</v>
      </c>
      <c r="V67" s="705">
        <f>IF(V43=1,Thermostat!$C$9,Thermostat!$C$10)</f>
        <v>79</v>
      </c>
      <c r="W67" s="705">
        <f>IF(W43=1,Thermostat!$C$9,Thermostat!$C$10)</f>
        <v>79</v>
      </c>
      <c r="X67" s="705">
        <f>IF(X43=1,Thermostat!$C$9,Thermostat!$C$10)</f>
        <v>79</v>
      </c>
      <c r="Y67" s="705">
        <f>IF(Y43=1,Thermostat!$C$9,Thermostat!$C$10)</f>
        <v>79</v>
      </c>
      <c r="Z67" s="705">
        <f>IF(Z43=1,Thermostat!$C$9,Thermostat!$C$10)</f>
        <v>79</v>
      </c>
      <c r="AA67" s="705">
        <f>IF(AA43=1,Thermostat!$C$9,Thermostat!$C$10)</f>
        <v>79</v>
      </c>
      <c r="AB67" s="705">
        <f>IF(AB43=1,Thermostat!$C$9,Thermostat!$C$10)</f>
        <v>79</v>
      </c>
      <c r="AC67" s="706">
        <f>IF(AC43=1,Thermostat!$C$9,Thermostat!$C$10)</f>
        <v>79</v>
      </c>
      <c r="AD67" s="104"/>
      <c r="AE67" s="104"/>
      <c r="AF67" s="104"/>
      <c r="AG67" s="104"/>
      <c r="AH67" s="104"/>
      <c r="AI67" s="104"/>
      <c r="AJ67" s="104"/>
      <c r="AK67" s="104"/>
    </row>
    <row r="68" spans="1:37" ht="30.6" customHeight="1">
      <c r="A68" s="1022" t="s">
        <v>866</v>
      </c>
      <c r="B68" s="1023"/>
      <c r="C68" s="1023"/>
      <c r="D68" s="1023"/>
      <c r="E68" s="1023"/>
      <c r="F68" s="1023"/>
      <c r="G68" s="1023"/>
      <c r="H68" s="1023"/>
      <c r="I68" s="1023"/>
      <c r="J68" s="1023"/>
      <c r="K68" s="1023"/>
      <c r="L68" s="1023"/>
      <c r="M68" s="1023"/>
      <c r="N68" s="1023"/>
      <c r="O68" s="1023"/>
      <c r="P68" s="1023"/>
      <c r="Q68" s="1023"/>
      <c r="R68" s="1023"/>
      <c r="S68" s="1023"/>
      <c r="T68" s="1023"/>
      <c r="U68" s="1023"/>
      <c r="V68" s="1023"/>
      <c r="W68" s="1023"/>
      <c r="X68" s="1023"/>
      <c r="Y68" s="1023"/>
      <c r="Z68" s="1023"/>
      <c r="AA68" s="1023"/>
      <c r="AB68" s="1023"/>
      <c r="AC68" s="1024"/>
      <c r="AD68" s="104"/>
      <c r="AE68" s="104"/>
      <c r="AF68" s="104"/>
      <c r="AG68" s="104"/>
      <c r="AH68" s="104"/>
      <c r="AI68" s="104"/>
      <c r="AJ68" s="104"/>
      <c r="AK68" s="104"/>
    </row>
    <row r="69" spans="1:37" ht="30.6" customHeight="1">
      <c r="A69" s="1002"/>
      <c r="B69" s="1005" t="s">
        <v>867</v>
      </c>
      <c r="C69" s="1008" t="s">
        <v>868</v>
      </c>
      <c r="D69" s="1011"/>
      <c r="E69" s="729" t="s">
        <v>712</v>
      </c>
      <c r="F69" s="730">
        <v>1</v>
      </c>
      <c r="G69" s="730">
        <v>1</v>
      </c>
      <c r="H69" s="730">
        <v>1</v>
      </c>
      <c r="I69" s="730">
        <v>1</v>
      </c>
      <c r="J69" s="730">
        <v>1</v>
      </c>
      <c r="K69" s="730">
        <v>1</v>
      </c>
      <c r="L69" s="730">
        <v>1</v>
      </c>
      <c r="M69" s="730">
        <v>1</v>
      </c>
      <c r="N69" s="730">
        <v>1</v>
      </c>
      <c r="O69" s="730">
        <v>1</v>
      </c>
      <c r="P69" s="730">
        <v>1</v>
      </c>
      <c r="Q69" s="730">
        <v>1</v>
      </c>
      <c r="R69" s="730">
        <v>1</v>
      </c>
      <c r="S69" s="730">
        <v>1</v>
      </c>
      <c r="T69" s="730">
        <v>1</v>
      </c>
      <c r="U69" s="730">
        <v>1</v>
      </c>
      <c r="V69" s="730">
        <v>1</v>
      </c>
      <c r="W69" s="730">
        <v>1</v>
      </c>
      <c r="X69" s="730">
        <v>1</v>
      </c>
      <c r="Y69" s="730">
        <v>1</v>
      </c>
      <c r="Z69" s="730">
        <v>1</v>
      </c>
      <c r="AA69" s="730">
        <v>1</v>
      </c>
      <c r="AB69" s="730">
        <v>1</v>
      </c>
      <c r="AC69" s="731">
        <v>1</v>
      </c>
      <c r="AD69" s="104"/>
      <c r="AE69" s="104"/>
      <c r="AF69" s="104"/>
      <c r="AG69" s="104"/>
      <c r="AH69" s="104"/>
      <c r="AI69" s="104"/>
      <c r="AJ69" s="104"/>
      <c r="AK69" s="104"/>
    </row>
    <row r="70" spans="1:37" ht="30.6" customHeight="1">
      <c r="A70" s="1003"/>
      <c r="B70" s="1006"/>
      <c r="C70" s="1009"/>
      <c r="D70" s="1012"/>
      <c r="E70" s="724" t="s">
        <v>542</v>
      </c>
      <c r="F70" s="693">
        <v>1</v>
      </c>
      <c r="G70" s="693">
        <v>1</v>
      </c>
      <c r="H70" s="693">
        <v>1</v>
      </c>
      <c r="I70" s="693">
        <v>1</v>
      </c>
      <c r="J70" s="693">
        <v>1</v>
      </c>
      <c r="K70" s="693">
        <v>1</v>
      </c>
      <c r="L70" s="693">
        <v>1</v>
      </c>
      <c r="M70" s="693">
        <v>1</v>
      </c>
      <c r="N70" s="693">
        <v>1</v>
      </c>
      <c r="O70" s="693">
        <v>1</v>
      </c>
      <c r="P70" s="693">
        <v>1</v>
      </c>
      <c r="Q70" s="693">
        <v>1</v>
      </c>
      <c r="R70" s="693">
        <v>1</v>
      </c>
      <c r="S70" s="693">
        <v>1</v>
      </c>
      <c r="T70" s="693">
        <v>1</v>
      </c>
      <c r="U70" s="693">
        <v>1</v>
      </c>
      <c r="V70" s="693">
        <v>1</v>
      </c>
      <c r="W70" s="693">
        <v>1</v>
      </c>
      <c r="X70" s="693">
        <v>1</v>
      </c>
      <c r="Y70" s="693">
        <v>1</v>
      </c>
      <c r="Z70" s="693">
        <v>1</v>
      </c>
      <c r="AA70" s="693">
        <v>1</v>
      </c>
      <c r="AB70" s="693">
        <v>1</v>
      </c>
      <c r="AC70" s="704">
        <v>1</v>
      </c>
      <c r="AD70" s="104"/>
      <c r="AE70" s="104"/>
      <c r="AF70" s="104"/>
      <c r="AG70" s="104"/>
      <c r="AH70" s="104"/>
      <c r="AI70" s="104"/>
      <c r="AJ70" s="104"/>
      <c r="AK70" s="104"/>
    </row>
    <row r="71" spans="1:37" ht="30.6" customHeight="1" thickBot="1">
      <c r="A71" s="1004"/>
      <c r="B71" s="1007"/>
      <c r="C71" s="1010"/>
      <c r="D71" s="1013"/>
      <c r="E71" s="732" t="s">
        <v>543</v>
      </c>
      <c r="F71" s="705">
        <v>1</v>
      </c>
      <c r="G71" s="705">
        <v>1</v>
      </c>
      <c r="H71" s="705">
        <v>1</v>
      </c>
      <c r="I71" s="705">
        <v>1</v>
      </c>
      <c r="J71" s="705">
        <v>1</v>
      </c>
      <c r="K71" s="705">
        <v>1</v>
      </c>
      <c r="L71" s="705">
        <v>1</v>
      </c>
      <c r="M71" s="705">
        <v>1</v>
      </c>
      <c r="N71" s="705">
        <v>1</v>
      </c>
      <c r="O71" s="705">
        <v>1</v>
      </c>
      <c r="P71" s="705">
        <v>1</v>
      </c>
      <c r="Q71" s="705">
        <v>1</v>
      </c>
      <c r="R71" s="705">
        <v>1</v>
      </c>
      <c r="S71" s="705">
        <v>1</v>
      </c>
      <c r="T71" s="705">
        <v>1</v>
      </c>
      <c r="U71" s="705">
        <v>1</v>
      </c>
      <c r="V71" s="705">
        <v>1</v>
      </c>
      <c r="W71" s="705">
        <v>1</v>
      </c>
      <c r="X71" s="705">
        <v>1</v>
      </c>
      <c r="Y71" s="705">
        <v>1</v>
      </c>
      <c r="Z71" s="705">
        <v>1</v>
      </c>
      <c r="AA71" s="705">
        <v>1</v>
      </c>
      <c r="AB71" s="705">
        <v>1</v>
      </c>
      <c r="AC71" s="706">
        <v>1</v>
      </c>
      <c r="AD71" s="104"/>
      <c r="AE71" s="104"/>
      <c r="AF71" s="104"/>
      <c r="AG71" s="104"/>
      <c r="AH71" s="104"/>
      <c r="AI71" s="104"/>
      <c r="AJ71" s="104"/>
      <c r="AK71" s="104"/>
    </row>
    <row r="72" spans="1:37" ht="30.6" customHeight="1">
      <c r="A72" s="1014"/>
      <c r="B72" s="1017" t="s">
        <v>867</v>
      </c>
      <c r="C72" s="1019" t="s">
        <v>869</v>
      </c>
      <c r="D72" s="1012"/>
      <c r="E72" s="723" t="s">
        <v>712</v>
      </c>
      <c r="F72" s="785">
        <v>0</v>
      </c>
      <c r="G72" s="785">
        <v>0</v>
      </c>
      <c r="H72" s="785">
        <v>0</v>
      </c>
      <c r="I72" s="785">
        <v>0</v>
      </c>
      <c r="J72" s="785">
        <v>0</v>
      </c>
      <c r="K72" s="785">
        <v>1</v>
      </c>
      <c r="L72" s="785">
        <v>1</v>
      </c>
      <c r="M72" s="785">
        <v>1</v>
      </c>
      <c r="N72" s="785">
        <v>1</v>
      </c>
      <c r="O72" s="785">
        <v>1</v>
      </c>
      <c r="P72" s="785">
        <v>1</v>
      </c>
      <c r="Q72" s="785">
        <v>1</v>
      </c>
      <c r="R72" s="785">
        <v>1</v>
      </c>
      <c r="S72" s="785">
        <v>1</v>
      </c>
      <c r="T72" s="785">
        <v>1</v>
      </c>
      <c r="U72" s="785">
        <v>1</v>
      </c>
      <c r="V72" s="785">
        <v>1</v>
      </c>
      <c r="W72" s="785">
        <v>1</v>
      </c>
      <c r="X72" s="785">
        <v>1</v>
      </c>
      <c r="Y72" s="785">
        <v>1</v>
      </c>
      <c r="Z72" s="785">
        <v>1</v>
      </c>
      <c r="AA72" s="785">
        <v>1</v>
      </c>
      <c r="AB72" s="785">
        <v>0</v>
      </c>
      <c r="AC72" s="728">
        <v>0</v>
      </c>
      <c r="AD72" s="104"/>
      <c r="AE72" s="104"/>
      <c r="AF72" s="104"/>
      <c r="AG72" s="104"/>
      <c r="AH72" s="104"/>
      <c r="AI72" s="104"/>
      <c r="AJ72" s="104"/>
      <c r="AK72" s="104"/>
    </row>
    <row r="73" spans="1:37" ht="30.6" customHeight="1">
      <c r="A73" s="1015"/>
      <c r="B73" s="1006"/>
      <c r="C73" s="1009"/>
      <c r="D73" s="1012"/>
      <c r="E73" s="724" t="s">
        <v>542</v>
      </c>
      <c r="F73" s="693">
        <v>0</v>
      </c>
      <c r="G73" s="693">
        <v>0</v>
      </c>
      <c r="H73" s="693">
        <v>0</v>
      </c>
      <c r="I73" s="693">
        <v>0</v>
      </c>
      <c r="J73" s="693">
        <v>0</v>
      </c>
      <c r="K73" s="693">
        <v>1</v>
      </c>
      <c r="L73" s="693">
        <v>1</v>
      </c>
      <c r="M73" s="693">
        <v>1</v>
      </c>
      <c r="N73" s="693">
        <v>1</v>
      </c>
      <c r="O73" s="693">
        <v>1</v>
      </c>
      <c r="P73" s="693">
        <v>1</v>
      </c>
      <c r="Q73" s="693">
        <v>1</v>
      </c>
      <c r="R73" s="693">
        <v>1</v>
      </c>
      <c r="S73" s="693">
        <v>1</v>
      </c>
      <c r="T73" s="693">
        <v>1</v>
      </c>
      <c r="U73" s="693">
        <v>1</v>
      </c>
      <c r="V73" s="693">
        <v>1</v>
      </c>
      <c r="W73" s="693">
        <v>1</v>
      </c>
      <c r="X73" s="693">
        <v>1</v>
      </c>
      <c r="Y73" s="693">
        <v>1</v>
      </c>
      <c r="Z73" s="693">
        <v>1</v>
      </c>
      <c r="AA73" s="693">
        <v>1</v>
      </c>
      <c r="AB73" s="693">
        <v>1</v>
      </c>
      <c r="AC73" s="726">
        <v>1</v>
      </c>
      <c r="AD73" s="104"/>
      <c r="AE73" s="104"/>
      <c r="AF73" s="104"/>
      <c r="AG73" s="104"/>
      <c r="AH73" s="104"/>
      <c r="AI73" s="104"/>
      <c r="AJ73" s="104"/>
      <c r="AK73" s="104"/>
    </row>
    <row r="74" spans="1:37" ht="30.6" customHeight="1" thickBot="1">
      <c r="A74" s="1016"/>
      <c r="B74" s="1018"/>
      <c r="C74" s="1020"/>
      <c r="D74" s="1021"/>
      <c r="E74" s="725" t="s">
        <v>543</v>
      </c>
      <c r="F74" s="696">
        <v>0</v>
      </c>
      <c r="G74" s="696">
        <v>0</v>
      </c>
      <c r="H74" s="696">
        <v>0</v>
      </c>
      <c r="I74" s="696">
        <v>0</v>
      </c>
      <c r="J74" s="696">
        <v>0</v>
      </c>
      <c r="K74" s="696">
        <v>1</v>
      </c>
      <c r="L74" s="696">
        <v>1</v>
      </c>
      <c r="M74" s="696">
        <v>1</v>
      </c>
      <c r="N74" s="696">
        <v>1</v>
      </c>
      <c r="O74" s="696">
        <v>1</v>
      </c>
      <c r="P74" s="696">
        <v>1</v>
      </c>
      <c r="Q74" s="696">
        <v>1</v>
      </c>
      <c r="R74" s="696">
        <v>1</v>
      </c>
      <c r="S74" s="696">
        <v>1</v>
      </c>
      <c r="T74" s="696">
        <v>1</v>
      </c>
      <c r="U74" s="696">
        <v>1</v>
      </c>
      <c r="V74" s="696">
        <v>1</v>
      </c>
      <c r="W74" s="696">
        <v>1</v>
      </c>
      <c r="X74" s="696">
        <v>1</v>
      </c>
      <c r="Y74" s="696">
        <v>1</v>
      </c>
      <c r="Z74" s="696">
        <v>1</v>
      </c>
      <c r="AA74" s="696">
        <v>1</v>
      </c>
      <c r="AB74" s="696">
        <v>1</v>
      </c>
      <c r="AC74" s="727">
        <v>1</v>
      </c>
      <c r="AD74" s="104"/>
      <c r="AE74" s="104"/>
      <c r="AF74" s="104"/>
      <c r="AG74" s="104"/>
      <c r="AH74" s="104"/>
      <c r="AI74" s="104"/>
      <c r="AJ74" s="104"/>
      <c r="AK74" s="104"/>
    </row>
    <row r="75" spans="1:37" ht="30.6" customHeight="1">
      <c r="A75" s="977" t="s">
        <v>99</v>
      </c>
      <c r="B75" s="980" t="s">
        <v>867</v>
      </c>
      <c r="C75" s="983" t="s">
        <v>870</v>
      </c>
      <c r="D75" s="986" t="s">
        <v>871</v>
      </c>
      <c r="E75" s="431" t="s">
        <v>712</v>
      </c>
      <c r="F75" s="710">
        <v>161.19999999999999</v>
      </c>
      <c r="G75" s="710">
        <v>161.19999999999999</v>
      </c>
      <c r="H75" s="710">
        <v>161.19999999999999</v>
      </c>
      <c r="I75" s="710">
        <v>161.19999999999999</v>
      </c>
      <c r="J75" s="710">
        <v>161.19999999999999</v>
      </c>
      <c r="K75" s="710">
        <v>161.19999999999999</v>
      </c>
      <c r="L75" s="710">
        <v>161.19999999999999</v>
      </c>
      <c r="M75" s="710">
        <v>161.19999999999999</v>
      </c>
      <c r="N75" s="710">
        <v>161.19999999999999</v>
      </c>
      <c r="O75" s="710">
        <v>161.19999999999999</v>
      </c>
      <c r="P75" s="710">
        <v>161.19999999999999</v>
      </c>
      <c r="Q75" s="710">
        <v>161.19999999999999</v>
      </c>
      <c r="R75" s="710">
        <v>161.19999999999999</v>
      </c>
      <c r="S75" s="710">
        <v>161.19999999999999</v>
      </c>
      <c r="T75" s="710">
        <v>161.19999999999999</v>
      </c>
      <c r="U75" s="710">
        <v>161.19999999999999</v>
      </c>
      <c r="V75" s="710">
        <v>161.19999999999999</v>
      </c>
      <c r="W75" s="710">
        <v>161.19999999999999</v>
      </c>
      <c r="X75" s="710">
        <v>161.19999999999999</v>
      </c>
      <c r="Y75" s="710">
        <v>161.19999999999999</v>
      </c>
      <c r="Z75" s="710">
        <v>161.19999999999999</v>
      </c>
      <c r="AA75" s="710">
        <v>161.19999999999999</v>
      </c>
      <c r="AB75" s="710">
        <v>161.19999999999999</v>
      </c>
      <c r="AC75" s="711">
        <v>161.19999999999999</v>
      </c>
      <c r="AD75" s="104"/>
      <c r="AE75" s="104"/>
      <c r="AF75" s="104"/>
      <c r="AG75" s="104"/>
      <c r="AH75" s="104"/>
      <c r="AI75" s="104"/>
      <c r="AJ75" s="104"/>
      <c r="AK75" s="104"/>
    </row>
    <row r="76" spans="1:37" ht="30.6" customHeight="1">
      <c r="A76" s="978"/>
      <c r="B76" s="981"/>
      <c r="C76" s="984"/>
      <c r="D76" s="987"/>
      <c r="E76" s="434" t="s">
        <v>542</v>
      </c>
      <c r="F76" s="712">
        <v>161.19999999999999</v>
      </c>
      <c r="G76" s="713">
        <v>161.19999999999999</v>
      </c>
      <c r="H76" s="713">
        <v>161.19999999999999</v>
      </c>
      <c r="I76" s="712">
        <v>161.19999999999999</v>
      </c>
      <c r="J76" s="712">
        <v>161.19999999999999</v>
      </c>
      <c r="K76" s="712">
        <v>161.19999999999999</v>
      </c>
      <c r="L76" s="712">
        <v>161.19999999999999</v>
      </c>
      <c r="M76" s="712">
        <v>161.19999999999999</v>
      </c>
      <c r="N76" s="712">
        <v>161.19999999999999</v>
      </c>
      <c r="O76" s="712">
        <v>161.19999999999999</v>
      </c>
      <c r="P76" s="712">
        <v>161.19999999999999</v>
      </c>
      <c r="Q76" s="712">
        <v>161.19999999999999</v>
      </c>
      <c r="R76" s="712">
        <v>161.19999999999999</v>
      </c>
      <c r="S76" s="712">
        <v>161.19999999999999</v>
      </c>
      <c r="T76" s="712">
        <v>161.19999999999999</v>
      </c>
      <c r="U76" s="712">
        <v>161.19999999999999</v>
      </c>
      <c r="V76" s="712">
        <v>161.19999999999999</v>
      </c>
      <c r="W76" s="712">
        <v>161.19999999999999</v>
      </c>
      <c r="X76" s="712">
        <v>161.19999999999999</v>
      </c>
      <c r="Y76" s="712">
        <v>161.19999999999999</v>
      </c>
      <c r="Z76" s="712">
        <v>161.19999999999999</v>
      </c>
      <c r="AA76" s="712">
        <v>161.19999999999999</v>
      </c>
      <c r="AB76" s="712">
        <v>161.19999999999999</v>
      </c>
      <c r="AC76" s="714">
        <v>161.19999999999999</v>
      </c>
      <c r="AD76" s="104"/>
      <c r="AE76" s="104"/>
      <c r="AF76" s="104"/>
      <c r="AG76" s="104"/>
      <c r="AH76" s="104"/>
      <c r="AI76" s="104"/>
      <c r="AJ76" s="104"/>
      <c r="AK76" s="104"/>
    </row>
    <row r="77" spans="1:37" ht="30.6" customHeight="1">
      <c r="A77" s="979"/>
      <c r="B77" s="982"/>
      <c r="C77" s="985"/>
      <c r="D77" s="988"/>
      <c r="E77" s="709" t="s">
        <v>543</v>
      </c>
      <c r="F77" s="715">
        <v>161.19999999999999</v>
      </c>
      <c r="G77" s="716">
        <v>161.19999999999999</v>
      </c>
      <c r="H77" s="716">
        <v>161.19999999999999</v>
      </c>
      <c r="I77" s="715">
        <v>161.19999999999999</v>
      </c>
      <c r="J77" s="715">
        <v>161.19999999999999</v>
      </c>
      <c r="K77" s="715">
        <v>161.19999999999999</v>
      </c>
      <c r="L77" s="715">
        <v>161.19999999999999</v>
      </c>
      <c r="M77" s="715">
        <v>161.19999999999999</v>
      </c>
      <c r="N77" s="715">
        <v>161.19999999999999</v>
      </c>
      <c r="O77" s="715">
        <v>161.19999999999999</v>
      </c>
      <c r="P77" s="715">
        <v>161.19999999999999</v>
      </c>
      <c r="Q77" s="715">
        <v>161.19999999999999</v>
      </c>
      <c r="R77" s="715">
        <v>161.19999999999999</v>
      </c>
      <c r="S77" s="715">
        <v>161.19999999999999</v>
      </c>
      <c r="T77" s="715">
        <v>161.19999999999999</v>
      </c>
      <c r="U77" s="715">
        <v>161.19999999999999</v>
      </c>
      <c r="V77" s="715">
        <v>161.19999999999999</v>
      </c>
      <c r="W77" s="715">
        <v>161.19999999999999</v>
      </c>
      <c r="X77" s="715">
        <v>161.19999999999999</v>
      </c>
      <c r="Y77" s="715">
        <v>161.19999999999999</v>
      </c>
      <c r="Z77" s="715">
        <v>161.19999999999999</v>
      </c>
      <c r="AA77" s="715">
        <v>161.19999999999999</v>
      </c>
      <c r="AB77" s="715">
        <v>161.19999999999999</v>
      </c>
      <c r="AC77" s="717">
        <v>161.19999999999999</v>
      </c>
      <c r="AD77" s="104"/>
      <c r="AE77" s="104"/>
      <c r="AF77" s="104"/>
      <c r="AG77" s="104"/>
      <c r="AH77" s="104"/>
      <c r="AI77" s="104"/>
      <c r="AJ77" s="104"/>
      <c r="AK77" s="104"/>
    </row>
    <row r="78" spans="1:37" ht="30.6" customHeight="1">
      <c r="A78" s="989" t="s">
        <v>100</v>
      </c>
      <c r="B78" s="992" t="s">
        <v>867</v>
      </c>
      <c r="C78" s="994" t="s">
        <v>872</v>
      </c>
      <c r="D78" s="997" t="s">
        <v>871</v>
      </c>
      <c r="E78" s="162" t="s">
        <v>712</v>
      </c>
      <c r="F78" s="718">
        <v>219.8</v>
      </c>
      <c r="G78" s="718">
        <v>219.8</v>
      </c>
      <c r="H78" s="718">
        <v>219.8</v>
      </c>
      <c r="I78" s="718">
        <v>219.8</v>
      </c>
      <c r="J78" s="718">
        <v>219.8</v>
      </c>
      <c r="K78" s="718">
        <v>219.8</v>
      </c>
      <c r="L78" s="718">
        <v>219.8</v>
      </c>
      <c r="M78" s="718">
        <v>219.8</v>
      </c>
      <c r="N78" s="718">
        <v>219.8</v>
      </c>
      <c r="O78" s="718">
        <v>219.8</v>
      </c>
      <c r="P78" s="718">
        <v>219.8</v>
      </c>
      <c r="Q78" s="718">
        <v>219.8</v>
      </c>
      <c r="R78" s="718">
        <v>219.8</v>
      </c>
      <c r="S78" s="718">
        <v>219.8</v>
      </c>
      <c r="T78" s="718">
        <v>219.8</v>
      </c>
      <c r="U78" s="718">
        <v>219.8</v>
      </c>
      <c r="V78" s="718">
        <v>219.8</v>
      </c>
      <c r="W78" s="718">
        <v>219.8</v>
      </c>
      <c r="X78" s="718">
        <v>219.8</v>
      </c>
      <c r="Y78" s="718">
        <v>219.8</v>
      </c>
      <c r="Z78" s="718">
        <v>219.8</v>
      </c>
      <c r="AA78" s="718">
        <v>219.8</v>
      </c>
      <c r="AB78" s="718">
        <v>219.8</v>
      </c>
      <c r="AC78" s="719">
        <v>219.8</v>
      </c>
      <c r="AD78" s="104"/>
      <c r="AE78" s="104"/>
      <c r="AF78" s="104"/>
      <c r="AG78" s="104"/>
      <c r="AH78" s="104"/>
      <c r="AI78" s="104"/>
      <c r="AJ78" s="104"/>
      <c r="AK78" s="104"/>
    </row>
    <row r="79" spans="1:37" ht="30.6" customHeight="1">
      <c r="A79" s="990"/>
      <c r="B79" s="981"/>
      <c r="C79" s="995"/>
      <c r="D79" s="998"/>
      <c r="E79" s="165" t="s">
        <v>542</v>
      </c>
      <c r="F79" s="712">
        <v>219.8</v>
      </c>
      <c r="G79" s="712">
        <v>219.8</v>
      </c>
      <c r="H79" s="712">
        <v>219.8</v>
      </c>
      <c r="I79" s="712">
        <v>219.8</v>
      </c>
      <c r="J79" s="712">
        <v>219.8</v>
      </c>
      <c r="K79" s="712">
        <v>219.8</v>
      </c>
      <c r="L79" s="712">
        <v>219.8</v>
      </c>
      <c r="M79" s="712">
        <v>219.8</v>
      </c>
      <c r="N79" s="712">
        <v>219.8</v>
      </c>
      <c r="O79" s="712">
        <v>219.8</v>
      </c>
      <c r="P79" s="712">
        <v>219.8</v>
      </c>
      <c r="Q79" s="712">
        <v>219.8</v>
      </c>
      <c r="R79" s="712">
        <v>219.8</v>
      </c>
      <c r="S79" s="712">
        <v>219.8</v>
      </c>
      <c r="T79" s="712">
        <v>219.8</v>
      </c>
      <c r="U79" s="712">
        <v>219.8</v>
      </c>
      <c r="V79" s="712">
        <v>219.8</v>
      </c>
      <c r="W79" s="712">
        <v>219.8</v>
      </c>
      <c r="X79" s="712">
        <v>219.8</v>
      </c>
      <c r="Y79" s="712">
        <v>219.8</v>
      </c>
      <c r="Z79" s="712">
        <v>219.8</v>
      </c>
      <c r="AA79" s="712">
        <v>219.8</v>
      </c>
      <c r="AB79" s="712">
        <v>219.8</v>
      </c>
      <c r="AC79" s="720">
        <v>219.8</v>
      </c>
      <c r="AD79" s="104"/>
      <c r="AE79" s="104"/>
      <c r="AF79" s="104"/>
      <c r="AG79" s="104"/>
      <c r="AH79" s="104"/>
      <c r="AI79" s="104"/>
      <c r="AJ79" s="104"/>
      <c r="AK79" s="104"/>
    </row>
    <row r="80" spans="1:37" ht="30.6" customHeight="1" thickBot="1">
      <c r="A80" s="991"/>
      <c r="B80" s="993"/>
      <c r="C80" s="996"/>
      <c r="D80" s="999"/>
      <c r="E80" s="171" t="s">
        <v>543</v>
      </c>
      <c r="F80" s="721">
        <v>219.8</v>
      </c>
      <c r="G80" s="721">
        <v>219.8</v>
      </c>
      <c r="H80" s="721">
        <v>219.8</v>
      </c>
      <c r="I80" s="721">
        <v>219.8</v>
      </c>
      <c r="J80" s="721">
        <v>219.8</v>
      </c>
      <c r="K80" s="721">
        <v>219.8</v>
      </c>
      <c r="L80" s="721">
        <v>219.8</v>
      </c>
      <c r="M80" s="721">
        <v>219.8</v>
      </c>
      <c r="N80" s="721">
        <v>219.8</v>
      </c>
      <c r="O80" s="721">
        <v>219.8</v>
      </c>
      <c r="P80" s="721">
        <v>219.8</v>
      </c>
      <c r="Q80" s="721">
        <v>219.8</v>
      </c>
      <c r="R80" s="721">
        <v>219.8</v>
      </c>
      <c r="S80" s="721">
        <v>219.8</v>
      </c>
      <c r="T80" s="721">
        <v>219.8</v>
      </c>
      <c r="U80" s="721">
        <v>219.8</v>
      </c>
      <c r="V80" s="721">
        <v>219.8</v>
      </c>
      <c r="W80" s="721">
        <v>219.8</v>
      </c>
      <c r="X80" s="721">
        <v>219.8</v>
      </c>
      <c r="Y80" s="721">
        <v>219.8</v>
      </c>
      <c r="Z80" s="721">
        <v>219.8</v>
      </c>
      <c r="AA80" s="721">
        <v>219.8</v>
      </c>
      <c r="AB80" s="721">
        <v>219.8</v>
      </c>
      <c r="AC80" s="722">
        <v>219.8</v>
      </c>
      <c r="AD80" s="104"/>
      <c r="AE80" s="104"/>
      <c r="AF80" s="104"/>
      <c r="AG80" s="104"/>
      <c r="AH80" s="104"/>
      <c r="AI80" s="104"/>
      <c r="AJ80" s="104"/>
      <c r="AK80" s="104"/>
    </row>
    <row r="81" spans="1:41" ht="38.65" customHeight="1">
      <c r="B81" s="681"/>
      <c r="C81" s="681"/>
      <c r="D81" s="681"/>
      <c r="F81" s="466"/>
      <c r="G81" s="466"/>
      <c r="H81" s="466"/>
      <c r="I81" s="466"/>
      <c r="J81" s="466"/>
      <c r="K81" s="466"/>
      <c r="L81" s="466"/>
      <c r="M81" s="466"/>
      <c r="N81" s="466"/>
      <c r="O81" s="466"/>
      <c r="P81" s="466"/>
      <c r="Q81" s="466"/>
      <c r="R81" s="466"/>
      <c r="S81" s="466"/>
      <c r="T81" s="466"/>
      <c r="U81" s="466"/>
      <c r="V81" s="466"/>
      <c r="W81" s="466"/>
      <c r="X81" s="466"/>
      <c r="Y81" s="466"/>
      <c r="Z81" s="466"/>
      <c r="AA81" s="466"/>
      <c r="AB81" s="466"/>
      <c r="AC81" s="466"/>
      <c r="AD81" s="104"/>
      <c r="AE81" s="104"/>
      <c r="AF81" s="104"/>
      <c r="AG81" s="104"/>
      <c r="AH81" s="104"/>
      <c r="AI81" s="104"/>
      <c r="AJ81" s="104"/>
      <c r="AK81" s="104"/>
      <c r="AM81" s="114"/>
      <c r="AO81" s="192"/>
    </row>
    <row r="82" spans="1:41" ht="38.65" customHeight="1">
      <c r="B82" s="681"/>
      <c r="C82" s="681"/>
      <c r="D82" s="681"/>
      <c r="F82" s="466"/>
      <c r="G82" s="466"/>
      <c r="H82" s="466"/>
      <c r="I82" s="466"/>
      <c r="J82" s="466"/>
      <c r="K82" s="466"/>
      <c r="L82" s="466"/>
      <c r="M82" s="466"/>
      <c r="N82" s="466"/>
      <c r="O82" s="466"/>
      <c r="P82" s="466"/>
      <c r="Q82" s="466"/>
      <c r="R82" s="466"/>
      <c r="S82" s="466"/>
      <c r="T82" s="466"/>
      <c r="U82" s="466"/>
      <c r="V82" s="466"/>
      <c r="W82" s="466"/>
      <c r="X82" s="466"/>
      <c r="Y82" s="466"/>
      <c r="Z82" s="466"/>
      <c r="AA82" s="466"/>
      <c r="AB82" s="466"/>
      <c r="AC82" s="466"/>
      <c r="AD82" s="104"/>
      <c r="AE82" s="104"/>
      <c r="AF82" s="104"/>
      <c r="AG82" s="104"/>
      <c r="AH82" s="104"/>
      <c r="AI82" s="104"/>
      <c r="AJ82" s="104"/>
      <c r="AK82" s="104"/>
      <c r="AM82" s="114"/>
      <c r="AO82" s="192"/>
    </row>
    <row r="83" spans="1:41" ht="38.65" customHeight="1">
      <c r="B83" s="681"/>
      <c r="C83" s="681"/>
      <c r="D83" s="681"/>
      <c r="F83" s="466"/>
      <c r="G83" s="466"/>
      <c r="H83" s="466"/>
      <c r="I83" s="466"/>
      <c r="J83" s="466"/>
      <c r="K83" s="466"/>
      <c r="L83" s="466"/>
      <c r="M83" s="466"/>
      <c r="N83" s="466"/>
      <c r="O83" s="466"/>
      <c r="P83" s="466"/>
      <c r="Q83" s="466"/>
      <c r="R83" s="466"/>
      <c r="S83" s="466"/>
      <c r="T83" s="466"/>
      <c r="U83" s="466"/>
      <c r="V83" s="466"/>
      <c r="W83" s="466"/>
      <c r="X83" s="466"/>
      <c r="Y83" s="466"/>
      <c r="Z83" s="466"/>
      <c r="AA83" s="466"/>
      <c r="AB83" s="466"/>
      <c r="AC83" s="466"/>
      <c r="AD83" s="104"/>
      <c r="AE83" s="104"/>
      <c r="AF83" s="104"/>
      <c r="AG83" s="104"/>
      <c r="AH83" s="104"/>
      <c r="AI83" s="104"/>
      <c r="AJ83" s="104"/>
      <c r="AK83" s="104"/>
      <c r="AM83" s="114"/>
      <c r="AO83" s="192"/>
    </row>
    <row r="84" spans="1:41" ht="38.65" customHeight="1">
      <c r="B84" s="681"/>
      <c r="C84" s="681"/>
      <c r="D84" s="681"/>
      <c r="F84" s="466"/>
      <c r="G84" s="466"/>
      <c r="H84" s="466"/>
      <c r="I84" s="466"/>
      <c r="J84" s="466"/>
      <c r="K84" s="466"/>
      <c r="L84" s="466"/>
      <c r="M84" s="466"/>
      <c r="N84" s="466"/>
      <c r="O84" s="466"/>
      <c r="P84" s="466"/>
      <c r="Q84" s="466"/>
      <c r="R84" s="466"/>
      <c r="S84" s="466"/>
      <c r="T84" s="466"/>
      <c r="U84" s="466"/>
      <c r="V84" s="466"/>
      <c r="W84" s="466"/>
      <c r="X84" s="466"/>
      <c r="Y84" s="466"/>
      <c r="Z84" s="466"/>
      <c r="AA84" s="466"/>
      <c r="AB84" s="466"/>
      <c r="AC84" s="466"/>
      <c r="AD84" s="104"/>
      <c r="AE84" s="104"/>
      <c r="AF84" s="104"/>
      <c r="AG84" s="104"/>
      <c r="AH84" s="104"/>
      <c r="AI84" s="104"/>
      <c r="AJ84" s="104"/>
      <c r="AK84" s="104"/>
      <c r="AM84" s="114"/>
      <c r="AO84" s="192"/>
    </row>
    <row r="85" spans="1:41" ht="38.65" customHeight="1">
      <c r="B85" s="681"/>
      <c r="C85" s="681"/>
      <c r="D85" s="681"/>
      <c r="F85" s="466"/>
      <c r="G85" s="466"/>
      <c r="H85" s="466"/>
      <c r="I85" s="466"/>
      <c r="J85" s="466"/>
      <c r="K85" s="466"/>
      <c r="L85" s="466"/>
      <c r="M85" s="466"/>
      <c r="N85" s="466"/>
      <c r="O85" s="466"/>
      <c r="P85" s="466"/>
      <c r="Q85" s="466"/>
      <c r="R85" s="466"/>
      <c r="S85" s="466"/>
      <c r="T85" s="466"/>
      <c r="U85" s="466"/>
      <c r="V85" s="466"/>
      <c r="W85" s="466"/>
      <c r="X85" s="466"/>
      <c r="Y85" s="466"/>
      <c r="Z85" s="466"/>
      <c r="AA85" s="466"/>
      <c r="AB85" s="466"/>
      <c r="AC85" s="466"/>
      <c r="AD85" s="104"/>
      <c r="AE85" s="104"/>
      <c r="AF85" s="104"/>
      <c r="AG85" s="104"/>
      <c r="AH85" s="104"/>
      <c r="AI85" s="104"/>
      <c r="AJ85" s="104"/>
      <c r="AK85" s="104"/>
      <c r="AM85" s="114"/>
      <c r="AO85" s="192"/>
    </row>
    <row r="86" spans="1:41" ht="38.65" customHeight="1">
      <c r="B86" s="681"/>
      <c r="C86" s="681"/>
      <c r="D86" s="681"/>
      <c r="F86" s="466"/>
      <c r="G86" s="466"/>
      <c r="H86" s="466"/>
      <c r="I86" s="466"/>
      <c r="J86" s="466"/>
      <c r="K86" s="466"/>
      <c r="L86" s="466"/>
      <c r="M86" s="466"/>
      <c r="N86" s="466"/>
      <c r="O86" s="466"/>
      <c r="P86" s="466"/>
      <c r="Q86" s="466"/>
      <c r="R86" s="466"/>
      <c r="S86" s="466"/>
      <c r="T86" s="466"/>
      <c r="U86" s="466"/>
      <c r="V86" s="466"/>
      <c r="W86" s="466"/>
      <c r="X86" s="466"/>
      <c r="Y86" s="466"/>
      <c r="Z86" s="466"/>
      <c r="AA86" s="466"/>
      <c r="AB86" s="466"/>
      <c r="AC86" s="466"/>
      <c r="AD86" s="104"/>
      <c r="AE86" s="104"/>
      <c r="AF86" s="104"/>
      <c r="AG86" s="104"/>
      <c r="AH86" s="104"/>
      <c r="AI86" s="104"/>
      <c r="AJ86" s="104"/>
      <c r="AK86" s="104"/>
      <c r="AM86" s="114"/>
      <c r="AO86" s="192"/>
    </row>
    <row r="87" spans="1:41" s="707" customFormat="1" ht="38.65" customHeight="1">
      <c r="A87" s="708" t="s">
        <v>80</v>
      </c>
      <c r="C87" s="203"/>
      <c r="D87" s="203"/>
      <c r="E87" s="203"/>
      <c r="F87" s="203"/>
      <c r="G87" s="203"/>
    </row>
    <row r="88" spans="1:41" s="68" customFormat="1" ht="38.65" customHeight="1"/>
    <row r="89" spans="1:41" s="68" customFormat="1" ht="38.65" customHeight="1">
      <c r="A89" s="69"/>
    </row>
    <row r="90" spans="1:41" s="68" customFormat="1" ht="38.65" customHeight="1"/>
    <row r="91" spans="1:41" s="68" customFormat="1" ht="38.65" customHeight="1"/>
    <row r="92" spans="1:41" s="68" customFormat="1" ht="38.65" customHeight="1"/>
    <row r="93" spans="1:41" s="68" customFormat="1" ht="38.65" customHeight="1"/>
    <row r="94" spans="1:41" s="68" customFormat="1" ht="38.65" customHeight="1"/>
    <row r="95" spans="1:41" s="68" customFormat="1" ht="38.65" customHeight="1"/>
    <row r="96" spans="1:41" s="68" customFormat="1" ht="38.65" customHeight="1"/>
    <row r="97" spans="2:41" s="68" customFormat="1" ht="38.65" customHeight="1"/>
    <row r="98" spans="2:41" ht="38.65" customHeight="1">
      <c r="B98" s="681"/>
      <c r="C98" s="681"/>
      <c r="D98" s="681"/>
      <c r="F98" s="466"/>
      <c r="G98" s="466"/>
      <c r="H98" s="466"/>
      <c r="I98" s="466"/>
      <c r="J98" s="466"/>
      <c r="K98" s="466"/>
      <c r="L98" s="466"/>
      <c r="M98" s="466"/>
      <c r="N98" s="466"/>
      <c r="O98" s="466"/>
      <c r="P98" s="466"/>
      <c r="Q98" s="466"/>
      <c r="R98" s="466"/>
      <c r="S98" s="466"/>
      <c r="T98" s="466"/>
      <c r="U98" s="466"/>
      <c r="V98" s="466"/>
      <c r="W98" s="466"/>
      <c r="X98" s="466"/>
      <c r="Y98" s="466"/>
      <c r="Z98" s="466"/>
      <c r="AA98" s="466"/>
      <c r="AB98" s="466"/>
      <c r="AC98" s="466"/>
      <c r="AD98" s="104"/>
      <c r="AE98" s="104"/>
      <c r="AF98" s="104"/>
      <c r="AG98" s="104"/>
      <c r="AH98" s="104"/>
      <c r="AI98" s="104"/>
      <c r="AJ98" s="104"/>
      <c r="AK98" s="104"/>
      <c r="AM98" s="114"/>
      <c r="AO98" s="192"/>
    </row>
    <row r="99" spans="2:41" ht="38.65" customHeight="1">
      <c r="B99" s="681"/>
      <c r="C99" s="681"/>
      <c r="D99" s="681"/>
      <c r="F99" s="466"/>
      <c r="G99" s="466"/>
      <c r="H99" s="466"/>
      <c r="I99" s="466"/>
      <c r="J99" s="466"/>
      <c r="K99" s="466"/>
      <c r="L99" s="466"/>
      <c r="M99" s="466"/>
      <c r="N99" s="466"/>
      <c r="O99" s="466"/>
      <c r="P99" s="466"/>
      <c r="Q99" s="466"/>
      <c r="R99" s="466"/>
      <c r="S99" s="466"/>
      <c r="T99" s="466"/>
      <c r="U99" s="466"/>
      <c r="V99" s="466"/>
      <c r="W99" s="466"/>
      <c r="X99" s="466"/>
      <c r="Y99" s="466"/>
      <c r="Z99" s="466"/>
      <c r="AA99" s="466"/>
      <c r="AB99" s="466"/>
      <c r="AC99" s="466"/>
      <c r="AD99" s="104"/>
      <c r="AE99" s="104"/>
      <c r="AF99" s="104"/>
      <c r="AG99" s="104"/>
      <c r="AH99" s="104"/>
      <c r="AI99" s="104"/>
      <c r="AJ99" s="104"/>
      <c r="AK99" s="104"/>
      <c r="AM99" s="114"/>
      <c r="AO99" s="192"/>
    </row>
    <row r="100" spans="2:41" ht="38.65" customHeight="1">
      <c r="B100" s="681"/>
      <c r="C100" s="681"/>
      <c r="D100" s="681"/>
      <c r="F100" s="466"/>
      <c r="G100" s="466"/>
      <c r="H100" s="466"/>
      <c r="I100" s="466"/>
      <c r="J100" s="466"/>
      <c r="K100" s="466"/>
      <c r="L100" s="466"/>
      <c r="M100" s="466"/>
      <c r="N100" s="466"/>
      <c r="O100" s="466"/>
      <c r="P100" s="466"/>
      <c r="Q100" s="466"/>
      <c r="R100" s="466"/>
      <c r="S100" s="466"/>
      <c r="T100" s="466"/>
      <c r="U100" s="466"/>
      <c r="V100" s="466"/>
      <c r="W100" s="466"/>
      <c r="X100" s="466"/>
      <c r="Y100" s="466"/>
      <c r="Z100" s="466"/>
      <c r="AA100" s="466"/>
      <c r="AB100" s="466"/>
      <c r="AC100" s="466"/>
      <c r="AD100" s="104"/>
      <c r="AE100" s="104"/>
      <c r="AF100" s="104"/>
      <c r="AG100" s="104"/>
      <c r="AH100" s="104"/>
      <c r="AI100" s="104"/>
      <c r="AJ100" s="104"/>
      <c r="AK100" s="104"/>
      <c r="AM100" s="114"/>
      <c r="AO100" s="192"/>
    </row>
    <row r="101" spans="2:41" ht="38.65" customHeight="1">
      <c r="B101" s="681"/>
      <c r="C101" s="681"/>
      <c r="D101" s="681"/>
      <c r="F101" s="466"/>
      <c r="G101" s="466"/>
      <c r="H101" s="466"/>
      <c r="I101" s="466"/>
      <c r="J101" s="466"/>
      <c r="K101" s="466"/>
      <c r="L101" s="466"/>
      <c r="M101" s="466"/>
      <c r="N101" s="466"/>
      <c r="O101" s="466"/>
      <c r="P101" s="466"/>
      <c r="Q101" s="466"/>
      <c r="R101" s="466"/>
      <c r="S101" s="466"/>
      <c r="T101" s="466"/>
      <c r="U101" s="466"/>
      <c r="V101" s="466"/>
      <c r="W101" s="466"/>
      <c r="X101" s="466"/>
      <c r="Y101" s="466"/>
      <c r="Z101" s="466"/>
      <c r="AA101" s="466"/>
      <c r="AB101" s="466"/>
      <c r="AC101" s="466"/>
      <c r="AD101" s="104"/>
      <c r="AE101" s="104"/>
      <c r="AF101" s="104"/>
      <c r="AG101" s="104"/>
      <c r="AH101" s="104"/>
      <c r="AI101" s="104"/>
      <c r="AJ101" s="104"/>
      <c r="AK101" s="104"/>
      <c r="AM101" s="114"/>
      <c r="AO101" s="192"/>
    </row>
    <row r="102" spans="2:41" ht="38.65" customHeight="1">
      <c r="B102" s="681"/>
      <c r="C102" s="681"/>
      <c r="D102" s="681"/>
      <c r="F102" s="466"/>
      <c r="G102" s="466"/>
      <c r="H102" s="466"/>
      <c r="I102" s="466"/>
      <c r="J102" s="466"/>
      <c r="K102" s="466"/>
      <c r="L102" s="466"/>
      <c r="M102" s="466"/>
      <c r="N102" s="466"/>
      <c r="O102" s="466"/>
      <c r="P102" s="466"/>
      <c r="Q102" s="466"/>
      <c r="R102" s="466"/>
      <c r="S102" s="466"/>
      <c r="T102" s="466"/>
      <c r="U102" s="466"/>
      <c r="V102" s="466"/>
      <c r="W102" s="466"/>
      <c r="X102" s="466"/>
      <c r="Y102" s="466"/>
      <c r="Z102" s="466"/>
      <c r="AA102" s="466"/>
      <c r="AB102" s="466"/>
      <c r="AC102" s="466"/>
      <c r="AD102" s="104"/>
      <c r="AE102" s="104"/>
      <c r="AF102" s="104"/>
      <c r="AG102" s="104"/>
      <c r="AH102" s="104"/>
      <c r="AI102" s="104"/>
      <c r="AJ102" s="104"/>
      <c r="AK102" s="104"/>
      <c r="AM102" s="114"/>
      <c r="AO102" s="192"/>
    </row>
    <row r="103" spans="2:41" ht="38.65" customHeight="1">
      <c r="B103" s="681"/>
      <c r="C103" s="681"/>
      <c r="D103" s="681"/>
      <c r="F103" s="466"/>
      <c r="G103" s="466"/>
      <c r="H103" s="466"/>
      <c r="I103" s="466"/>
      <c r="J103" s="466"/>
      <c r="K103" s="466"/>
      <c r="L103" s="466"/>
      <c r="M103" s="466"/>
      <c r="N103" s="466"/>
      <c r="O103" s="466"/>
      <c r="P103" s="466"/>
      <c r="Q103" s="466"/>
      <c r="R103" s="466"/>
      <c r="S103" s="466"/>
      <c r="T103" s="466"/>
      <c r="U103" s="466"/>
      <c r="V103" s="466"/>
      <c r="W103" s="466"/>
      <c r="X103" s="466"/>
      <c r="Y103" s="466"/>
      <c r="Z103" s="466"/>
      <c r="AA103" s="466"/>
      <c r="AB103" s="466"/>
      <c r="AC103" s="466"/>
      <c r="AD103" s="104"/>
      <c r="AE103" s="104"/>
      <c r="AF103" s="104"/>
      <c r="AG103" s="104"/>
      <c r="AH103" s="104"/>
      <c r="AI103" s="104"/>
      <c r="AJ103" s="104"/>
      <c r="AK103" s="104"/>
      <c r="AM103" s="114"/>
      <c r="AO103" s="192"/>
    </row>
    <row r="104" spans="2:41" ht="38.65" customHeight="1">
      <c r="B104" s="681"/>
      <c r="C104" s="681"/>
      <c r="D104" s="681"/>
      <c r="F104" s="466"/>
      <c r="G104" s="466"/>
      <c r="H104" s="466"/>
      <c r="I104" s="466"/>
      <c r="J104" s="466"/>
      <c r="K104" s="466"/>
      <c r="L104" s="466"/>
      <c r="M104" s="466"/>
      <c r="N104" s="466"/>
      <c r="O104" s="466"/>
      <c r="P104" s="466"/>
      <c r="Q104" s="466"/>
      <c r="R104" s="466"/>
      <c r="S104" s="466"/>
      <c r="T104" s="466"/>
      <c r="U104" s="466"/>
      <c r="V104" s="466"/>
      <c r="W104" s="466"/>
      <c r="X104" s="466"/>
      <c r="Y104" s="466"/>
      <c r="Z104" s="466"/>
      <c r="AA104" s="466"/>
      <c r="AB104" s="466"/>
      <c r="AC104" s="466"/>
      <c r="AD104" s="104"/>
      <c r="AE104" s="104"/>
      <c r="AF104" s="104"/>
      <c r="AG104" s="104"/>
      <c r="AH104" s="104"/>
      <c r="AI104" s="104"/>
      <c r="AJ104" s="104"/>
      <c r="AK104" s="104"/>
      <c r="AM104" s="114"/>
      <c r="AO104" s="192"/>
    </row>
    <row r="105" spans="2:41" ht="38.65" customHeight="1">
      <c r="B105" s="681"/>
      <c r="C105" s="681"/>
      <c r="D105" s="681"/>
      <c r="F105" s="466"/>
      <c r="G105" s="466"/>
      <c r="H105" s="466"/>
      <c r="I105" s="466"/>
      <c r="J105" s="466"/>
      <c r="K105" s="466"/>
      <c r="L105" s="466"/>
      <c r="M105" s="466"/>
      <c r="N105" s="466"/>
      <c r="O105" s="466"/>
      <c r="P105" s="466"/>
      <c r="Q105" s="466"/>
      <c r="R105" s="466"/>
      <c r="S105" s="466"/>
      <c r="T105" s="466"/>
      <c r="U105" s="466"/>
      <c r="V105" s="466"/>
      <c r="W105" s="466"/>
      <c r="X105" s="466"/>
      <c r="Y105" s="466"/>
      <c r="Z105" s="466"/>
      <c r="AA105" s="466"/>
      <c r="AB105" s="466"/>
      <c r="AC105" s="466"/>
      <c r="AD105" s="104"/>
      <c r="AE105" s="104"/>
      <c r="AF105" s="104"/>
      <c r="AG105" s="104"/>
      <c r="AH105" s="104"/>
      <c r="AI105" s="104"/>
      <c r="AJ105" s="104"/>
      <c r="AK105" s="104"/>
      <c r="AM105" s="114"/>
      <c r="AO105" s="192"/>
    </row>
    <row r="106" spans="2:41" ht="38.65" customHeight="1">
      <c r="B106" s="681"/>
      <c r="C106" s="681"/>
      <c r="D106" s="681"/>
      <c r="F106" s="466"/>
      <c r="G106" s="466"/>
      <c r="H106" s="466"/>
      <c r="I106" s="466"/>
      <c r="J106" s="466"/>
      <c r="K106" s="466"/>
      <c r="L106" s="466"/>
      <c r="M106" s="466"/>
      <c r="N106" s="466"/>
      <c r="O106" s="466"/>
      <c r="P106" s="466"/>
      <c r="Q106" s="466"/>
      <c r="R106" s="466"/>
      <c r="S106" s="466"/>
      <c r="T106" s="466"/>
      <c r="U106" s="466"/>
      <c r="V106" s="466"/>
      <c r="W106" s="466"/>
      <c r="X106" s="466"/>
      <c r="Y106" s="466"/>
      <c r="Z106" s="466"/>
      <c r="AA106" s="466"/>
      <c r="AB106" s="466"/>
      <c r="AC106" s="466"/>
      <c r="AD106" s="104"/>
      <c r="AE106" s="104"/>
      <c r="AF106" s="104"/>
      <c r="AG106" s="104"/>
      <c r="AH106" s="104"/>
      <c r="AI106" s="104"/>
      <c r="AJ106" s="104"/>
      <c r="AK106" s="104"/>
      <c r="AM106" s="114"/>
      <c r="AO106" s="192"/>
    </row>
    <row r="107" spans="2:41" ht="38.65" customHeight="1">
      <c r="B107" s="681"/>
      <c r="C107" s="681"/>
      <c r="D107" s="681"/>
      <c r="F107" s="466"/>
      <c r="G107" s="466"/>
      <c r="H107" s="466"/>
      <c r="I107" s="466"/>
      <c r="J107" s="466"/>
      <c r="K107" s="466"/>
      <c r="L107" s="466"/>
      <c r="M107" s="466"/>
      <c r="N107" s="466"/>
      <c r="O107" s="466"/>
      <c r="P107" s="466"/>
      <c r="Q107" s="466"/>
      <c r="R107" s="466"/>
      <c r="S107" s="466"/>
      <c r="T107" s="466"/>
      <c r="U107" s="466"/>
      <c r="V107" s="466"/>
      <c r="W107" s="466"/>
      <c r="X107" s="466"/>
      <c r="Y107" s="466"/>
      <c r="Z107" s="466"/>
      <c r="AA107" s="466"/>
      <c r="AB107" s="466"/>
      <c r="AC107" s="466"/>
      <c r="AD107" s="104"/>
      <c r="AE107" s="104"/>
      <c r="AF107" s="104"/>
      <c r="AG107" s="104"/>
      <c r="AH107" s="104"/>
      <c r="AI107" s="104"/>
      <c r="AJ107" s="104"/>
      <c r="AK107" s="104"/>
      <c r="AM107" s="114"/>
      <c r="AO107" s="192"/>
    </row>
    <row r="108" spans="2:41" ht="38.65" customHeight="1">
      <c r="B108" s="681"/>
      <c r="C108" s="681"/>
      <c r="D108" s="681"/>
      <c r="F108" s="466"/>
      <c r="G108" s="466"/>
      <c r="H108" s="466"/>
      <c r="I108" s="466"/>
      <c r="J108" s="466"/>
      <c r="K108" s="466"/>
      <c r="L108" s="466"/>
      <c r="M108" s="466"/>
      <c r="N108" s="466"/>
      <c r="O108" s="466"/>
      <c r="P108" s="466"/>
      <c r="Q108" s="466"/>
      <c r="R108" s="466"/>
      <c r="S108" s="466"/>
      <c r="T108" s="466"/>
      <c r="U108" s="466"/>
      <c r="V108" s="466"/>
      <c r="W108" s="466"/>
      <c r="X108" s="466"/>
      <c r="Y108" s="466"/>
      <c r="Z108" s="466"/>
      <c r="AA108" s="466"/>
      <c r="AB108" s="466"/>
      <c r="AC108" s="466"/>
      <c r="AD108" s="104"/>
      <c r="AE108" s="104"/>
      <c r="AF108" s="104"/>
      <c r="AG108" s="104"/>
      <c r="AH108" s="104"/>
      <c r="AI108" s="104"/>
      <c r="AJ108" s="104"/>
      <c r="AK108" s="104"/>
      <c r="AM108" s="114"/>
      <c r="AO108" s="192"/>
    </row>
    <row r="109" spans="2:41" ht="38.65" customHeight="1">
      <c r="B109" s="681"/>
      <c r="C109" s="681"/>
      <c r="D109" s="681"/>
      <c r="F109" s="466"/>
      <c r="G109" s="466"/>
      <c r="H109" s="466"/>
      <c r="I109" s="466"/>
      <c r="J109" s="466"/>
      <c r="K109" s="466"/>
      <c r="L109" s="466"/>
      <c r="M109" s="466"/>
      <c r="N109" s="466"/>
      <c r="O109" s="466"/>
      <c r="P109" s="466"/>
      <c r="Q109" s="466"/>
      <c r="R109" s="466"/>
      <c r="S109" s="466"/>
      <c r="T109" s="466"/>
      <c r="U109" s="466"/>
      <c r="V109" s="466"/>
      <c r="W109" s="466"/>
      <c r="X109" s="466"/>
      <c r="Y109" s="466"/>
      <c r="Z109" s="466"/>
      <c r="AA109" s="466"/>
      <c r="AB109" s="466"/>
      <c r="AC109" s="466"/>
      <c r="AD109" s="104"/>
      <c r="AE109" s="104"/>
      <c r="AF109" s="104"/>
      <c r="AG109" s="104"/>
      <c r="AH109" s="104"/>
      <c r="AI109" s="104"/>
      <c r="AJ109" s="104"/>
      <c r="AK109" s="104"/>
      <c r="AM109" s="114"/>
      <c r="AO109" s="192"/>
    </row>
    <row r="110" spans="2:41" ht="38.65" customHeight="1">
      <c r="B110" s="681"/>
      <c r="C110" s="681"/>
      <c r="D110" s="681"/>
      <c r="F110" s="466"/>
      <c r="G110" s="466"/>
      <c r="H110" s="466"/>
      <c r="I110" s="466"/>
      <c r="J110" s="466"/>
      <c r="K110" s="466"/>
      <c r="L110" s="466"/>
      <c r="M110" s="466"/>
      <c r="N110" s="466"/>
      <c r="O110" s="466"/>
      <c r="P110" s="466"/>
      <c r="Q110" s="466"/>
      <c r="R110" s="466"/>
      <c r="S110" s="466"/>
      <c r="T110" s="466"/>
      <c r="U110" s="466"/>
      <c r="V110" s="466"/>
      <c r="W110" s="466"/>
      <c r="X110" s="466"/>
      <c r="Y110" s="466"/>
      <c r="Z110" s="466"/>
      <c r="AA110" s="466"/>
      <c r="AB110" s="466"/>
      <c r="AC110" s="466"/>
      <c r="AD110" s="104"/>
      <c r="AE110" s="104"/>
      <c r="AF110" s="104"/>
      <c r="AG110" s="104"/>
      <c r="AH110" s="104"/>
      <c r="AI110" s="104"/>
      <c r="AJ110" s="104"/>
      <c r="AK110" s="104"/>
      <c r="AM110" s="114"/>
      <c r="AO110" s="192"/>
    </row>
    <row r="111" spans="2:41" ht="38.65" customHeight="1">
      <c r="B111" s="681"/>
      <c r="C111" s="681"/>
      <c r="D111" s="681"/>
      <c r="F111" s="466"/>
      <c r="G111" s="466"/>
      <c r="H111" s="466"/>
      <c r="I111" s="466"/>
      <c r="J111" s="466"/>
      <c r="K111" s="466"/>
      <c r="L111" s="466"/>
      <c r="M111" s="466"/>
      <c r="N111" s="466"/>
      <c r="O111" s="466"/>
      <c r="P111" s="466"/>
      <c r="Q111" s="466"/>
      <c r="R111" s="466"/>
      <c r="S111" s="466"/>
      <c r="T111" s="466"/>
      <c r="U111" s="466"/>
      <c r="V111" s="466"/>
      <c r="W111" s="466"/>
      <c r="X111" s="466"/>
      <c r="Y111" s="466"/>
      <c r="Z111" s="466"/>
      <c r="AA111" s="466"/>
      <c r="AB111" s="466"/>
      <c r="AC111" s="466"/>
      <c r="AD111" s="104"/>
      <c r="AE111" s="104"/>
      <c r="AF111" s="104"/>
      <c r="AG111" s="104"/>
      <c r="AH111" s="104"/>
      <c r="AI111" s="104"/>
      <c r="AJ111" s="104"/>
      <c r="AK111" s="104"/>
      <c r="AM111" s="114"/>
      <c r="AO111" s="192"/>
    </row>
    <row r="112" spans="2:41" ht="38.65" customHeight="1">
      <c r="B112" s="681"/>
      <c r="C112" s="681"/>
      <c r="D112" s="681"/>
      <c r="F112" s="466"/>
      <c r="G112" s="466"/>
      <c r="H112" s="466"/>
      <c r="I112" s="466"/>
      <c r="J112" s="466"/>
      <c r="K112" s="466"/>
      <c r="L112" s="466"/>
      <c r="M112" s="466"/>
      <c r="N112" s="466"/>
      <c r="O112" s="466"/>
      <c r="P112" s="466"/>
      <c r="Q112" s="466"/>
      <c r="R112" s="466"/>
      <c r="S112" s="466"/>
      <c r="T112" s="466"/>
      <c r="U112" s="466"/>
      <c r="V112" s="466"/>
      <c r="W112" s="466"/>
      <c r="X112" s="466"/>
      <c r="Y112" s="466"/>
      <c r="Z112" s="466"/>
      <c r="AA112" s="466"/>
      <c r="AB112" s="466"/>
      <c r="AC112" s="466"/>
      <c r="AD112" s="104"/>
      <c r="AE112" s="104"/>
      <c r="AF112" s="104"/>
      <c r="AG112" s="104"/>
      <c r="AH112" s="104"/>
      <c r="AI112" s="104"/>
      <c r="AJ112" s="104"/>
      <c r="AK112" s="104"/>
      <c r="AM112" s="114"/>
      <c r="AO112" s="192"/>
    </row>
    <row r="113" spans="2:41" ht="38.65" customHeight="1">
      <c r="B113" s="681"/>
      <c r="C113" s="681"/>
      <c r="D113" s="681"/>
      <c r="F113" s="466"/>
      <c r="G113" s="466"/>
      <c r="H113" s="466"/>
      <c r="I113" s="466"/>
      <c r="J113" s="466"/>
      <c r="K113" s="466"/>
      <c r="L113" s="466"/>
      <c r="M113" s="466"/>
      <c r="N113" s="466"/>
      <c r="O113" s="466"/>
      <c r="P113" s="466"/>
      <c r="Q113" s="466"/>
      <c r="R113" s="466"/>
      <c r="S113" s="466"/>
      <c r="T113" s="466"/>
      <c r="U113" s="466"/>
      <c r="V113" s="466"/>
      <c r="W113" s="466"/>
      <c r="X113" s="466"/>
      <c r="Y113" s="466"/>
      <c r="Z113" s="466"/>
      <c r="AA113" s="466"/>
      <c r="AB113" s="466"/>
      <c r="AC113" s="466"/>
      <c r="AD113" s="104"/>
      <c r="AE113" s="104"/>
      <c r="AF113" s="104"/>
      <c r="AG113" s="104"/>
      <c r="AH113" s="104"/>
      <c r="AI113" s="104"/>
      <c r="AJ113" s="104"/>
      <c r="AK113" s="104"/>
      <c r="AM113" s="114"/>
      <c r="AO113" s="192"/>
    </row>
    <row r="114" spans="2:41" ht="38.65" customHeight="1">
      <c r="B114" s="681"/>
      <c r="C114" s="681"/>
      <c r="D114" s="681"/>
      <c r="F114" s="466"/>
      <c r="G114" s="466"/>
      <c r="H114" s="466"/>
      <c r="I114" s="466"/>
      <c r="J114" s="466"/>
      <c r="K114" s="466"/>
      <c r="L114" s="466"/>
      <c r="M114" s="466"/>
      <c r="N114" s="466"/>
      <c r="O114" s="466"/>
      <c r="P114" s="466"/>
      <c r="Q114" s="466"/>
      <c r="R114" s="466"/>
      <c r="S114" s="466"/>
      <c r="T114" s="466"/>
      <c r="U114" s="466"/>
      <c r="V114" s="466"/>
      <c r="W114" s="466"/>
      <c r="X114" s="466"/>
      <c r="Y114" s="466"/>
      <c r="Z114" s="466"/>
      <c r="AA114" s="466"/>
      <c r="AB114" s="466"/>
      <c r="AC114" s="466"/>
      <c r="AD114" s="104"/>
      <c r="AE114" s="104"/>
      <c r="AF114" s="104"/>
      <c r="AG114" s="104"/>
      <c r="AH114" s="104"/>
      <c r="AI114" s="104"/>
      <c r="AJ114" s="104"/>
      <c r="AK114" s="104"/>
      <c r="AM114" s="114"/>
      <c r="AO114" s="192"/>
    </row>
    <row r="115" spans="2:41" ht="38.65" customHeight="1">
      <c r="B115" s="681"/>
      <c r="C115" s="681"/>
      <c r="D115" s="681"/>
      <c r="F115" s="466"/>
      <c r="G115" s="466"/>
      <c r="H115" s="466"/>
      <c r="I115" s="466"/>
      <c r="J115" s="466"/>
      <c r="K115" s="466"/>
      <c r="L115" s="466"/>
      <c r="M115" s="466"/>
      <c r="N115" s="466"/>
      <c r="O115" s="466"/>
      <c r="P115" s="466"/>
      <c r="Q115" s="466"/>
      <c r="R115" s="466"/>
      <c r="S115" s="466"/>
      <c r="T115" s="466"/>
      <c r="U115" s="466"/>
      <c r="V115" s="466"/>
      <c r="W115" s="466"/>
      <c r="X115" s="466"/>
      <c r="Y115" s="466"/>
      <c r="Z115" s="466"/>
      <c r="AA115" s="466"/>
      <c r="AB115" s="466"/>
      <c r="AC115" s="466"/>
      <c r="AD115" s="104"/>
      <c r="AE115" s="104"/>
      <c r="AF115" s="104"/>
      <c r="AG115" s="104"/>
      <c r="AH115" s="104"/>
      <c r="AI115" s="104"/>
      <c r="AJ115" s="104"/>
      <c r="AK115" s="104"/>
      <c r="AM115" s="114"/>
      <c r="AO115" s="192"/>
    </row>
    <row r="116" spans="2:41" ht="38.65" customHeight="1">
      <c r="B116" s="681"/>
      <c r="C116" s="681"/>
      <c r="D116" s="681"/>
      <c r="F116" s="466"/>
      <c r="G116" s="466"/>
      <c r="H116" s="466"/>
      <c r="I116" s="466"/>
      <c r="J116" s="466"/>
      <c r="K116" s="466"/>
      <c r="L116" s="466"/>
      <c r="M116" s="466"/>
      <c r="N116" s="466"/>
      <c r="O116" s="466"/>
      <c r="P116" s="466"/>
      <c r="Q116" s="466"/>
      <c r="R116" s="466"/>
      <c r="S116" s="466"/>
      <c r="T116" s="466"/>
      <c r="U116" s="466"/>
      <c r="V116" s="466"/>
      <c r="W116" s="466"/>
      <c r="X116" s="466"/>
      <c r="Y116" s="466"/>
      <c r="Z116" s="466"/>
      <c r="AA116" s="466"/>
      <c r="AB116" s="466"/>
      <c r="AC116" s="466"/>
      <c r="AD116" s="104"/>
      <c r="AE116" s="104"/>
      <c r="AF116" s="104"/>
      <c r="AG116" s="104"/>
      <c r="AH116" s="104"/>
      <c r="AI116" s="104"/>
      <c r="AJ116" s="104"/>
      <c r="AK116" s="104"/>
      <c r="AM116" s="114"/>
      <c r="AO116" s="192"/>
    </row>
    <row r="117" spans="2:41" ht="38.65" customHeight="1">
      <c r="B117" s="681"/>
      <c r="C117" s="681"/>
      <c r="D117" s="681"/>
      <c r="F117" s="466"/>
      <c r="G117" s="466"/>
      <c r="H117" s="466"/>
      <c r="I117" s="466"/>
      <c r="J117" s="466"/>
      <c r="K117" s="466"/>
      <c r="L117" s="466"/>
      <c r="M117" s="466"/>
      <c r="N117" s="466"/>
      <c r="O117" s="466"/>
      <c r="P117" s="466"/>
      <c r="Q117" s="466"/>
      <c r="R117" s="466"/>
      <c r="S117" s="466"/>
      <c r="T117" s="466"/>
      <c r="U117" s="466"/>
      <c r="V117" s="466"/>
      <c r="W117" s="466"/>
      <c r="X117" s="466"/>
      <c r="Y117" s="466"/>
      <c r="Z117" s="466"/>
      <c r="AA117" s="466"/>
      <c r="AB117" s="466"/>
      <c r="AC117" s="466"/>
      <c r="AD117" s="104"/>
      <c r="AE117" s="104"/>
      <c r="AF117" s="104"/>
      <c r="AG117" s="104"/>
      <c r="AH117" s="104"/>
      <c r="AI117" s="104"/>
      <c r="AJ117" s="104"/>
      <c r="AK117" s="104"/>
      <c r="AM117" s="114"/>
      <c r="AO117" s="192"/>
    </row>
    <row r="118" spans="2:41" ht="38.65" customHeight="1">
      <c r="B118" s="681"/>
      <c r="C118" s="681"/>
      <c r="D118" s="681"/>
      <c r="F118" s="466"/>
      <c r="G118" s="466"/>
      <c r="H118" s="466"/>
      <c r="I118" s="466"/>
      <c r="J118" s="466"/>
      <c r="K118" s="466"/>
      <c r="L118" s="466"/>
      <c r="M118" s="466"/>
      <c r="N118" s="466"/>
      <c r="O118" s="466"/>
      <c r="P118" s="466"/>
      <c r="Q118" s="466"/>
      <c r="R118" s="466"/>
      <c r="S118" s="466"/>
      <c r="T118" s="466"/>
      <c r="U118" s="466"/>
      <c r="V118" s="466"/>
      <c r="W118" s="466"/>
      <c r="X118" s="466"/>
      <c r="Y118" s="466"/>
      <c r="Z118" s="466"/>
      <c r="AA118" s="466"/>
      <c r="AB118" s="466"/>
      <c r="AC118" s="466"/>
      <c r="AD118" s="104"/>
      <c r="AE118" s="104"/>
      <c r="AF118" s="104"/>
      <c r="AG118" s="104"/>
      <c r="AH118" s="104"/>
      <c r="AI118" s="104"/>
      <c r="AJ118" s="104"/>
      <c r="AK118" s="104"/>
      <c r="AM118" s="114"/>
      <c r="AO118" s="192"/>
    </row>
    <row r="119" spans="2:41" ht="38.65" customHeight="1">
      <c r="B119" s="681"/>
      <c r="C119" s="681"/>
      <c r="D119" s="681"/>
      <c r="F119" s="466"/>
      <c r="G119" s="466"/>
      <c r="H119" s="466"/>
      <c r="I119" s="466"/>
      <c r="J119" s="466"/>
      <c r="K119" s="466"/>
      <c r="L119" s="466"/>
      <c r="M119" s="466"/>
      <c r="N119" s="466"/>
      <c r="O119" s="466"/>
      <c r="P119" s="466"/>
      <c r="Q119" s="466"/>
      <c r="R119" s="466"/>
      <c r="S119" s="466"/>
      <c r="T119" s="466"/>
      <c r="U119" s="466"/>
      <c r="V119" s="466"/>
      <c r="W119" s="466"/>
      <c r="X119" s="466"/>
      <c r="Y119" s="466"/>
      <c r="Z119" s="466"/>
      <c r="AA119" s="466"/>
      <c r="AB119" s="466"/>
      <c r="AC119" s="466"/>
      <c r="AD119" s="104"/>
      <c r="AE119" s="104"/>
      <c r="AF119" s="104"/>
      <c r="AG119" s="104"/>
      <c r="AH119" s="104"/>
      <c r="AI119" s="104"/>
      <c r="AJ119" s="104"/>
      <c r="AK119" s="104"/>
      <c r="AM119" s="114"/>
      <c r="AO119" s="192"/>
    </row>
    <row r="120" spans="2:41" ht="38.65" customHeight="1">
      <c r="B120" s="681"/>
      <c r="C120" s="681"/>
      <c r="D120" s="681"/>
      <c r="F120" s="466"/>
      <c r="G120" s="466"/>
      <c r="H120" s="466"/>
      <c r="I120" s="466"/>
      <c r="J120" s="466"/>
      <c r="K120" s="466"/>
      <c r="L120" s="466"/>
      <c r="M120" s="466"/>
      <c r="N120" s="466"/>
      <c r="O120" s="466"/>
      <c r="P120" s="466"/>
      <c r="Q120" s="466"/>
      <c r="R120" s="466"/>
      <c r="S120" s="466"/>
      <c r="T120" s="466"/>
      <c r="U120" s="466"/>
      <c r="V120" s="466"/>
      <c r="W120" s="466"/>
      <c r="X120" s="466"/>
      <c r="Y120" s="466"/>
      <c r="Z120" s="466"/>
      <c r="AA120" s="466"/>
      <c r="AB120" s="466"/>
      <c r="AC120" s="466"/>
      <c r="AD120" s="104"/>
      <c r="AE120" s="104"/>
      <c r="AF120" s="104"/>
      <c r="AG120" s="104"/>
      <c r="AH120" s="104"/>
      <c r="AI120" s="104"/>
      <c r="AJ120" s="104"/>
      <c r="AK120" s="104"/>
      <c r="AM120" s="114"/>
      <c r="AO120" s="192"/>
    </row>
    <row r="121" spans="2:41" ht="38.65" customHeight="1">
      <c r="B121" s="681"/>
      <c r="C121" s="681"/>
      <c r="D121" s="681"/>
      <c r="F121" s="466"/>
      <c r="G121" s="466"/>
      <c r="H121" s="466"/>
      <c r="I121" s="466"/>
      <c r="J121" s="466"/>
      <c r="K121" s="466"/>
      <c r="L121" s="466"/>
      <c r="M121" s="466"/>
      <c r="N121" s="466"/>
      <c r="O121" s="466"/>
      <c r="P121" s="466"/>
      <c r="Q121" s="466"/>
      <c r="R121" s="466"/>
      <c r="S121" s="466"/>
      <c r="T121" s="466"/>
      <c r="U121" s="466"/>
      <c r="V121" s="466"/>
      <c r="W121" s="466"/>
      <c r="X121" s="466"/>
      <c r="Y121" s="466"/>
      <c r="Z121" s="466"/>
      <c r="AA121" s="466"/>
      <c r="AB121" s="466"/>
      <c r="AC121" s="466"/>
      <c r="AD121" s="104"/>
      <c r="AE121" s="104"/>
      <c r="AF121" s="104"/>
      <c r="AG121" s="104"/>
      <c r="AH121" s="104"/>
      <c r="AI121" s="104"/>
      <c r="AJ121" s="104"/>
      <c r="AK121" s="104"/>
      <c r="AM121" s="114"/>
      <c r="AO121" s="192"/>
    </row>
    <row r="122" spans="2:41" ht="38.65" customHeight="1">
      <c r="B122" s="681"/>
      <c r="C122" s="681"/>
      <c r="D122" s="681"/>
      <c r="F122" s="466"/>
      <c r="G122" s="466"/>
      <c r="H122" s="466"/>
      <c r="I122" s="466"/>
      <c r="J122" s="466"/>
      <c r="K122" s="466"/>
      <c r="L122" s="466"/>
      <c r="M122" s="466"/>
      <c r="N122" s="466"/>
      <c r="O122" s="466"/>
      <c r="P122" s="466"/>
      <c r="Q122" s="466"/>
      <c r="R122" s="466"/>
      <c r="S122" s="466"/>
      <c r="T122" s="466"/>
      <c r="U122" s="466"/>
      <c r="V122" s="466"/>
      <c r="W122" s="466"/>
      <c r="X122" s="466"/>
      <c r="Y122" s="466"/>
      <c r="Z122" s="466"/>
      <c r="AA122" s="466"/>
      <c r="AB122" s="466"/>
      <c r="AC122" s="466"/>
      <c r="AD122" s="104"/>
      <c r="AE122" s="104"/>
      <c r="AF122" s="104"/>
      <c r="AG122" s="104"/>
      <c r="AH122" s="104"/>
      <c r="AI122" s="104"/>
      <c r="AJ122" s="104"/>
      <c r="AK122" s="104"/>
      <c r="AM122" s="114"/>
      <c r="AO122" s="192"/>
    </row>
    <row r="123" spans="2:41" ht="38.65" customHeight="1">
      <c r="B123" s="681"/>
      <c r="C123" s="681"/>
      <c r="D123" s="681"/>
      <c r="F123" s="466"/>
      <c r="G123" s="466"/>
      <c r="H123" s="466"/>
      <c r="I123" s="466"/>
      <c r="J123" s="466"/>
      <c r="K123" s="466"/>
      <c r="L123" s="466"/>
      <c r="M123" s="466"/>
      <c r="N123" s="466"/>
      <c r="O123" s="466"/>
      <c r="P123" s="466"/>
      <c r="Q123" s="466"/>
      <c r="R123" s="466"/>
      <c r="S123" s="466"/>
      <c r="T123" s="466"/>
      <c r="U123" s="466"/>
      <c r="V123" s="466"/>
      <c r="W123" s="466"/>
      <c r="X123" s="466"/>
      <c r="Y123" s="466"/>
      <c r="Z123" s="466"/>
      <c r="AA123" s="466"/>
      <c r="AB123" s="466"/>
      <c r="AC123" s="466"/>
      <c r="AD123" s="104"/>
      <c r="AE123" s="104"/>
      <c r="AF123" s="104"/>
      <c r="AG123" s="104"/>
      <c r="AH123" s="104"/>
      <c r="AI123" s="104"/>
      <c r="AJ123" s="104"/>
      <c r="AK123" s="104"/>
      <c r="AM123" s="114"/>
      <c r="AO123" s="192"/>
    </row>
    <row r="124" spans="2:41" ht="38.65" customHeight="1">
      <c r="B124" s="681"/>
      <c r="C124" s="681"/>
      <c r="D124" s="681"/>
      <c r="F124" s="466"/>
      <c r="G124" s="466"/>
      <c r="H124" s="466"/>
      <c r="I124" s="466"/>
      <c r="J124" s="466"/>
      <c r="K124" s="466"/>
      <c r="L124" s="466"/>
      <c r="M124" s="466"/>
      <c r="N124" s="466"/>
      <c r="O124" s="466"/>
      <c r="P124" s="466"/>
      <c r="Q124" s="466"/>
      <c r="R124" s="466"/>
      <c r="S124" s="466"/>
      <c r="T124" s="466"/>
      <c r="U124" s="466"/>
      <c r="V124" s="466"/>
      <c r="W124" s="466"/>
      <c r="X124" s="466"/>
      <c r="Y124" s="466"/>
      <c r="Z124" s="466"/>
      <c r="AA124" s="466"/>
      <c r="AB124" s="466"/>
      <c r="AC124" s="466"/>
      <c r="AD124" s="104"/>
      <c r="AE124" s="104"/>
      <c r="AF124" s="104"/>
      <c r="AG124" s="104"/>
      <c r="AH124" s="104"/>
      <c r="AI124" s="104"/>
      <c r="AJ124" s="104"/>
      <c r="AK124" s="104"/>
      <c r="AM124" s="114"/>
      <c r="AO124" s="192"/>
    </row>
    <row r="125" spans="2:41" ht="38.65" customHeight="1">
      <c r="B125" s="681"/>
      <c r="C125" s="681"/>
      <c r="D125" s="681"/>
      <c r="F125" s="466"/>
      <c r="G125" s="466"/>
      <c r="H125" s="466"/>
      <c r="I125" s="466"/>
      <c r="J125" s="466"/>
      <c r="K125" s="466"/>
      <c r="L125" s="466"/>
      <c r="M125" s="466"/>
      <c r="N125" s="466"/>
      <c r="O125" s="466"/>
      <c r="P125" s="466"/>
      <c r="Q125" s="466"/>
      <c r="R125" s="466"/>
      <c r="S125" s="466"/>
      <c r="T125" s="466"/>
      <c r="U125" s="466"/>
      <c r="V125" s="466"/>
      <c r="W125" s="466"/>
      <c r="X125" s="466"/>
      <c r="Y125" s="466"/>
      <c r="Z125" s="466"/>
      <c r="AA125" s="466"/>
      <c r="AB125" s="466"/>
      <c r="AC125" s="466"/>
      <c r="AD125" s="104"/>
      <c r="AE125" s="104"/>
      <c r="AF125" s="104"/>
      <c r="AG125" s="104"/>
      <c r="AH125" s="104"/>
      <c r="AI125" s="104"/>
      <c r="AJ125" s="104"/>
      <c r="AK125" s="104"/>
      <c r="AM125" s="114"/>
      <c r="AO125" s="192"/>
    </row>
    <row r="126" spans="2:41" ht="38.65" customHeight="1">
      <c r="B126" s="681"/>
      <c r="C126" s="681"/>
      <c r="D126" s="681"/>
      <c r="F126" s="466"/>
      <c r="G126" s="466"/>
      <c r="H126" s="466"/>
      <c r="I126" s="466"/>
      <c r="J126" s="466"/>
      <c r="K126" s="466"/>
      <c r="L126" s="466"/>
      <c r="M126" s="466"/>
      <c r="N126" s="466"/>
      <c r="O126" s="466"/>
      <c r="P126" s="466"/>
      <c r="Q126" s="466"/>
      <c r="R126" s="466"/>
      <c r="S126" s="466"/>
      <c r="T126" s="466"/>
      <c r="U126" s="466"/>
      <c r="V126" s="466"/>
      <c r="W126" s="466"/>
      <c r="X126" s="466"/>
      <c r="Y126" s="466"/>
      <c r="Z126" s="466"/>
      <c r="AA126" s="466"/>
      <c r="AB126" s="466"/>
      <c r="AC126" s="466"/>
      <c r="AD126" s="104"/>
      <c r="AE126" s="104"/>
      <c r="AF126" s="104"/>
      <c r="AG126" s="104"/>
      <c r="AH126" s="104"/>
      <c r="AI126" s="104"/>
      <c r="AJ126" s="104"/>
      <c r="AK126" s="104"/>
      <c r="AM126" s="114"/>
      <c r="AO126" s="192"/>
    </row>
    <row r="127" spans="2:41" ht="38.65" customHeight="1">
      <c r="B127" s="681"/>
      <c r="C127" s="681"/>
      <c r="D127" s="681"/>
      <c r="F127" s="466"/>
      <c r="G127" s="466"/>
      <c r="H127" s="466"/>
      <c r="I127" s="466"/>
      <c r="J127" s="466"/>
      <c r="K127" s="466"/>
      <c r="L127" s="466"/>
      <c r="M127" s="466"/>
      <c r="N127" s="466"/>
      <c r="O127" s="466"/>
      <c r="P127" s="466"/>
      <c r="Q127" s="466"/>
      <c r="R127" s="466"/>
      <c r="S127" s="466"/>
      <c r="T127" s="466"/>
      <c r="U127" s="466"/>
      <c r="V127" s="466"/>
      <c r="W127" s="466"/>
      <c r="X127" s="466"/>
      <c r="Y127" s="466"/>
      <c r="Z127" s="466"/>
      <c r="AA127" s="466"/>
      <c r="AB127" s="466"/>
      <c r="AC127" s="466"/>
      <c r="AD127" s="104"/>
      <c r="AE127" s="104"/>
      <c r="AF127" s="104"/>
      <c r="AG127" s="104"/>
      <c r="AH127" s="104"/>
      <c r="AI127" s="104"/>
      <c r="AJ127" s="104"/>
      <c r="AK127" s="104"/>
      <c r="AM127" s="114"/>
      <c r="AO127" s="192"/>
    </row>
    <row r="128" spans="2:41" ht="38.65" customHeight="1">
      <c r="B128" s="681"/>
      <c r="C128" s="681"/>
      <c r="D128" s="681"/>
      <c r="F128" s="466"/>
      <c r="G128" s="466"/>
      <c r="H128" s="466"/>
      <c r="I128" s="466"/>
      <c r="J128" s="466"/>
      <c r="K128" s="466"/>
      <c r="L128" s="466"/>
      <c r="M128" s="466"/>
      <c r="N128" s="466"/>
      <c r="O128" s="466"/>
      <c r="P128" s="466"/>
      <c r="Q128" s="466"/>
      <c r="R128" s="466"/>
      <c r="S128" s="466"/>
      <c r="T128" s="466"/>
      <c r="U128" s="466"/>
      <c r="V128" s="466"/>
      <c r="W128" s="466"/>
      <c r="X128" s="466"/>
      <c r="Y128" s="466"/>
      <c r="Z128" s="466"/>
      <c r="AA128" s="466"/>
      <c r="AB128" s="466"/>
      <c r="AC128" s="466"/>
      <c r="AD128" s="104"/>
      <c r="AE128" s="104"/>
      <c r="AF128" s="104"/>
      <c r="AG128" s="104"/>
      <c r="AH128" s="104"/>
      <c r="AI128" s="104"/>
      <c r="AJ128" s="104"/>
      <c r="AK128" s="104"/>
      <c r="AM128" s="114"/>
      <c r="AO128" s="192"/>
    </row>
    <row r="129" spans="2:41" ht="38.65" customHeight="1">
      <c r="B129" s="681"/>
      <c r="C129" s="681"/>
      <c r="D129" s="681"/>
      <c r="F129" s="466"/>
      <c r="G129" s="466"/>
      <c r="H129" s="466"/>
      <c r="I129" s="466"/>
      <c r="J129" s="466"/>
      <c r="K129" s="466"/>
      <c r="L129" s="466"/>
      <c r="M129" s="466"/>
      <c r="N129" s="466"/>
      <c r="O129" s="466"/>
      <c r="P129" s="466"/>
      <c r="Q129" s="466"/>
      <c r="R129" s="466"/>
      <c r="S129" s="466"/>
      <c r="T129" s="466"/>
      <c r="U129" s="466"/>
      <c r="V129" s="466"/>
      <c r="W129" s="466"/>
      <c r="X129" s="466"/>
      <c r="Y129" s="466"/>
      <c r="Z129" s="466"/>
      <c r="AA129" s="466"/>
      <c r="AB129" s="466"/>
      <c r="AC129" s="466"/>
      <c r="AD129" s="104"/>
      <c r="AE129" s="104"/>
      <c r="AF129" s="104"/>
      <c r="AG129" s="104"/>
      <c r="AH129" s="104"/>
      <c r="AI129" s="104"/>
      <c r="AJ129" s="104"/>
      <c r="AK129" s="104"/>
      <c r="AM129" s="114"/>
      <c r="AO129" s="192"/>
    </row>
    <row r="130" spans="2:41" ht="38.65" customHeight="1">
      <c r="B130" s="681"/>
      <c r="C130" s="681"/>
      <c r="D130" s="681"/>
      <c r="F130" s="466"/>
      <c r="G130" s="466"/>
      <c r="H130" s="466"/>
      <c r="I130" s="466"/>
      <c r="J130" s="466"/>
      <c r="K130" s="466"/>
      <c r="L130" s="466"/>
      <c r="M130" s="466"/>
      <c r="N130" s="466"/>
      <c r="O130" s="466"/>
      <c r="P130" s="466"/>
      <c r="Q130" s="466"/>
      <c r="R130" s="466"/>
      <c r="S130" s="466"/>
      <c r="T130" s="466"/>
      <c r="U130" s="466"/>
      <c r="V130" s="466"/>
      <c r="W130" s="466"/>
      <c r="X130" s="466"/>
      <c r="Y130" s="466"/>
      <c r="Z130" s="466"/>
      <c r="AA130" s="466"/>
      <c r="AB130" s="466"/>
      <c r="AC130" s="466"/>
      <c r="AD130" s="104"/>
      <c r="AE130" s="104"/>
      <c r="AF130" s="104"/>
      <c r="AG130" s="104"/>
      <c r="AH130" s="104"/>
      <c r="AI130" s="104"/>
      <c r="AJ130" s="104"/>
      <c r="AK130" s="104"/>
      <c r="AM130" s="114"/>
      <c r="AO130" s="192"/>
    </row>
    <row r="131" spans="2:41" ht="38.65" customHeight="1">
      <c r="B131" s="681"/>
      <c r="C131" s="681"/>
      <c r="D131" s="681"/>
      <c r="F131" s="466"/>
      <c r="G131" s="466"/>
      <c r="H131" s="466"/>
      <c r="I131" s="466"/>
      <c r="J131" s="466"/>
      <c r="K131" s="466"/>
      <c r="L131" s="466"/>
      <c r="M131" s="466"/>
      <c r="N131" s="466"/>
      <c r="O131" s="466"/>
      <c r="P131" s="466"/>
      <c r="Q131" s="466"/>
      <c r="R131" s="466"/>
      <c r="S131" s="466"/>
      <c r="T131" s="466"/>
      <c r="U131" s="466"/>
      <c r="V131" s="466"/>
      <c r="W131" s="466"/>
      <c r="X131" s="466"/>
      <c r="Y131" s="466"/>
      <c r="Z131" s="466"/>
      <c r="AA131" s="466"/>
      <c r="AB131" s="466"/>
      <c r="AC131" s="466"/>
      <c r="AD131" s="104"/>
      <c r="AE131" s="104"/>
      <c r="AF131" s="104"/>
      <c r="AG131" s="104"/>
      <c r="AH131" s="104"/>
      <c r="AI131" s="104"/>
      <c r="AJ131" s="104"/>
      <c r="AK131" s="104"/>
      <c r="AM131" s="114"/>
      <c r="AO131" s="192"/>
    </row>
    <row r="132" spans="2:41" ht="38.65" customHeight="1">
      <c r="B132" s="681"/>
      <c r="C132" s="681"/>
      <c r="D132" s="681"/>
      <c r="F132" s="466"/>
      <c r="G132" s="466"/>
      <c r="H132" s="466"/>
      <c r="I132" s="466"/>
      <c r="J132" s="466"/>
      <c r="K132" s="466"/>
      <c r="L132" s="466"/>
      <c r="M132" s="466"/>
      <c r="N132" s="466"/>
      <c r="O132" s="466"/>
      <c r="P132" s="466"/>
      <c r="Q132" s="466"/>
      <c r="R132" s="466"/>
      <c r="S132" s="466"/>
      <c r="T132" s="466"/>
      <c r="U132" s="466"/>
      <c r="V132" s="466"/>
      <c r="W132" s="466"/>
      <c r="X132" s="466"/>
      <c r="Y132" s="466"/>
      <c r="Z132" s="466"/>
      <c r="AA132" s="466"/>
      <c r="AB132" s="466"/>
      <c r="AC132" s="466"/>
      <c r="AD132" s="104"/>
      <c r="AE132" s="104"/>
      <c r="AF132" s="104"/>
      <c r="AG132" s="104"/>
      <c r="AH132" s="104"/>
      <c r="AI132" s="104"/>
      <c r="AJ132" s="104"/>
      <c r="AK132" s="104"/>
      <c r="AM132" s="114"/>
      <c r="AO132" s="192"/>
    </row>
    <row r="133" spans="2:41" ht="38.65" customHeight="1">
      <c r="B133" s="681"/>
      <c r="C133" s="681"/>
      <c r="D133" s="681"/>
      <c r="F133" s="466"/>
      <c r="G133" s="466"/>
      <c r="H133" s="466"/>
      <c r="I133" s="466"/>
      <c r="J133" s="466"/>
      <c r="K133" s="466"/>
      <c r="L133" s="466"/>
      <c r="M133" s="466"/>
      <c r="N133" s="466"/>
      <c r="O133" s="466"/>
      <c r="P133" s="466"/>
      <c r="Q133" s="466"/>
      <c r="R133" s="466"/>
      <c r="S133" s="466"/>
      <c r="T133" s="466"/>
      <c r="U133" s="466"/>
      <c r="V133" s="466"/>
      <c r="W133" s="466"/>
      <c r="X133" s="466"/>
      <c r="Y133" s="466"/>
      <c r="Z133" s="466"/>
      <c r="AA133" s="466"/>
      <c r="AB133" s="466"/>
      <c r="AC133" s="466"/>
      <c r="AD133" s="104"/>
      <c r="AE133" s="104"/>
      <c r="AF133" s="104"/>
      <c r="AG133" s="104"/>
      <c r="AH133" s="104"/>
      <c r="AI133" s="104"/>
      <c r="AJ133" s="104"/>
      <c r="AK133" s="104"/>
      <c r="AM133" s="114"/>
      <c r="AO133" s="192"/>
    </row>
    <row r="134" spans="2:41" ht="38.65" customHeight="1">
      <c r="B134" s="681"/>
      <c r="C134" s="681"/>
      <c r="D134" s="681"/>
      <c r="F134" s="466"/>
      <c r="G134" s="466"/>
      <c r="H134" s="466"/>
      <c r="I134" s="466"/>
      <c r="J134" s="466"/>
      <c r="K134" s="466"/>
      <c r="L134" s="466"/>
      <c r="M134" s="466"/>
      <c r="N134" s="466"/>
      <c r="O134" s="466"/>
      <c r="P134" s="466"/>
      <c r="Q134" s="466"/>
      <c r="R134" s="466"/>
      <c r="S134" s="466"/>
      <c r="T134" s="466"/>
      <c r="U134" s="466"/>
      <c r="V134" s="466"/>
      <c r="W134" s="466"/>
      <c r="X134" s="466"/>
      <c r="Y134" s="466"/>
      <c r="Z134" s="466"/>
      <c r="AA134" s="466"/>
      <c r="AB134" s="466"/>
      <c r="AC134" s="466"/>
      <c r="AD134" s="104"/>
      <c r="AE134" s="104"/>
      <c r="AF134" s="104"/>
      <c r="AG134" s="104"/>
      <c r="AH134" s="104"/>
      <c r="AI134" s="104"/>
      <c r="AJ134" s="104"/>
      <c r="AK134" s="104"/>
      <c r="AM134" s="114"/>
      <c r="AO134" s="192"/>
    </row>
    <row r="135" spans="2:41" ht="38.65" customHeight="1">
      <c r="B135" s="681"/>
      <c r="C135" s="681"/>
      <c r="D135" s="681"/>
      <c r="F135" s="466"/>
      <c r="G135" s="466"/>
      <c r="H135" s="466"/>
      <c r="I135" s="466"/>
      <c r="J135" s="466"/>
      <c r="K135" s="466"/>
      <c r="L135" s="466"/>
      <c r="M135" s="466"/>
      <c r="N135" s="466"/>
      <c r="O135" s="466"/>
      <c r="P135" s="466"/>
      <c r="Q135" s="466"/>
      <c r="R135" s="466"/>
      <c r="S135" s="466"/>
      <c r="T135" s="466"/>
      <c r="U135" s="466"/>
      <c r="V135" s="466"/>
      <c r="W135" s="466"/>
      <c r="X135" s="466"/>
      <c r="Y135" s="466"/>
      <c r="Z135" s="466"/>
      <c r="AA135" s="466"/>
      <c r="AB135" s="466"/>
      <c r="AC135" s="466"/>
      <c r="AD135" s="104"/>
      <c r="AE135" s="104"/>
      <c r="AF135" s="104"/>
      <c r="AG135" s="104"/>
      <c r="AH135" s="104"/>
      <c r="AI135" s="104"/>
      <c r="AJ135" s="104"/>
      <c r="AK135" s="104"/>
      <c r="AM135" s="114"/>
      <c r="AO135" s="192"/>
    </row>
    <row r="136" spans="2:41" ht="38.65" customHeight="1">
      <c r="B136" s="681"/>
      <c r="C136" s="681"/>
      <c r="D136" s="681"/>
      <c r="F136" s="466"/>
      <c r="G136" s="466"/>
      <c r="H136" s="466"/>
      <c r="I136" s="466"/>
      <c r="J136" s="466"/>
      <c r="K136" s="466"/>
      <c r="L136" s="466"/>
      <c r="M136" s="466"/>
      <c r="N136" s="466"/>
      <c r="O136" s="466"/>
      <c r="P136" s="466"/>
      <c r="Q136" s="466"/>
      <c r="R136" s="466"/>
      <c r="S136" s="466"/>
      <c r="T136" s="466"/>
      <c r="U136" s="466"/>
      <c r="V136" s="466"/>
      <c r="W136" s="466"/>
      <c r="X136" s="466"/>
      <c r="Y136" s="466"/>
      <c r="Z136" s="466"/>
      <c r="AA136" s="466"/>
      <c r="AB136" s="466"/>
      <c r="AC136" s="466"/>
      <c r="AD136" s="104"/>
      <c r="AE136" s="104"/>
      <c r="AF136" s="104"/>
      <c r="AG136" s="104"/>
      <c r="AH136" s="104"/>
      <c r="AI136" s="104"/>
      <c r="AJ136" s="104"/>
      <c r="AK136" s="104"/>
      <c r="AM136" s="114"/>
      <c r="AO136" s="192"/>
    </row>
    <row r="137" spans="2:41" ht="38.65" customHeight="1">
      <c r="B137" s="681"/>
      <c r="C137" s="681"/>
      <c r="D137" s="681"/>
      <c r="F137" s="466"/>
      <c r="G137" s="466"/>
      <c r="H137" s="466"/>
      <c r="I137" s="466"/>
      <c r="J137" s="466"/>
      <c r="K137" s="466"/>
      <c r="L137" s="466"/>
      <c r="M137" s="466"/>
      <c r="N137" s="466"/>
      <c r="O137" s="466"/>
      <c r="P137" s="466"/>
      <c r="Q137" s="466"/>
      <c r="R137" s="466"/>
      <c r="S137" s="466"/>
      <c r="T137" s="466"/>
      <c r="U137" s="466"/>
      <c r="V137" s="466"/>
      <c r="W137" s="466"/>
      <c r="X137" s="466"/>
      <c r="Y137" s="466"/>
      <c r="Z137" s="466"/>
      <c r="AA137" s="466"/>
      <c r="AB137" s="466"/>
      <c r="AC137" s="466"/>
      <c r="AD137" s="104"/>
      <c r="AE137" s="104"/>
      <c r="AF137" s="104"/>
      <c r="AG137" s="104"/>
      <c r="AH137" s="104"/>
      <c r="AI137" s="104"/>
      <c r="AJ137" s="104"/>
      <c r="AK137" s="104"/>
      <c r="AM137" s="114"/>
      <c r="AO137" s="192"/>
    </row>
    <row r="138" spans="2:41" ht="38.65" customHeight="1">
      <c r="B138" s="681"/>
      <c r="C138" s="681"/>
      <c r="D138" s="681"/>
      <c r="F138" s="466"/>
      <c r="G138" s="466"/>
      <c r="H138" s="466"/>
      <c r="I138" s="466"/>
      <c r="J138" s="466"/>
      <c r="K138" s="466"/>
      <c r="L138" s="466"/>
      <c r="M138" s="466"/>
      <c r="N138" s="466"/>
      <c r="O138" s="466"/>
      <c r="P138" s="466"/>
      <c r="Q138" s="466"/>
      <c r="R138" s="466"/>
      <c r="S138" s="466"/>
      <c r="T138" s="466"/>
      <c r="U138" s="466"/>
      <c r="V138" s="466"/>
      <c r="W138" s="466"/>
      <c r="X138" s="466"/>
      <c r="Y138" s="466"/>
      <c r="Z138" s="466"/>
      <c r="AA138" s="466"/>
      <c r="AB138" s="466"/>
      <c r="AC138" s="466"/>
      <c r="AD138" s="104"/>
      <c r="AE138" s="104"/>
      <c r="AF138" s="104"/>
      <c r="AG138" s="104"/>
      <c r="AH138" s="104"/>
      <c r="AI138" s="104"/>
      <c r="AJ138" s="104"/>
      <c r="AK138" s="104"/>
      <c r="AM138" s="114"/>
      <c r="AO138" s="192"/>
    </row>
    <row r="139" spans="2:41" ht="38.65" customHeight="1">
      <c r="B139" s="681"/>
      <c r="C139" s="681"/>
      <c r="D139" s="681"/>
      <c r="F139" s="466"/>
      <c r="G139" s="466"/>
      <c r="H139" s="466"/>
      <c r="I139" s="466"/>
      <c r="J139" s="466"/>
      <c r="K139" s="466"/>
      <c r="L139" s="466"/>
      <c r="M139" s="466"/>
      <c r="N139" s="466"/>
      <c r="O139" s="466"/>
      <c r="P139" s="466"/>
      <c r="Q139" s="466"/>
      <c r="R139" s="466"/>
      <c r="S139" s="466"/>
      <c r="T139" s="466"/>
      <c r="U139" s="466"/>
      <c r="V139" s="466"/>
      <c r="W139" s="466"/>
      <c r="X139" s="466"/>
      <c r="Y139" s="466"/>
      <c r="Z139" s="466"/>
      <c r="AA139" s="466"/>
      <c r="AB139" s="466"/>
      <c r="AC139" s="466"/>
      <c r="AD139" s="104"/>
      <c r="AE139" s="104"/>
      <c r="AF139" s="104"/>
      <c r="AG139" s="104"/>
      <c r="AH139" s="104"/>
      <c r="AI139" s="104"/>
      <c r="AJ139" s="104"/>
      <c r="AK139" s="104"/>
      <c r="AM139" s="114"/>
      <c r="AO139" s="192"/>
    </row>
    <row r="140" spans="2:41" ht="38.65" customHeight="1">
      <c r="B140" s="681"/>
      <c r="C140" s="681"/>
      <c r="D140" s="681"/>
      <c r="F140" s="466"/>
      <c r="G140" s="466"/>
      <c r="H140" s="466"/>
      <c r="I140" s="466"/>
      <c r="J140" s="466"/>
      <c r="K140" s="466"/>
      <c r="L140" s="466"/>
      <c r="M140" s="466"/>
      <c r="N140" s="466"/>
      <c r="O140" s="466"/>
      <c r="P140" s="466"/>
      <c r="Q140" s="466"/>
      <c r="R140" s="466"/>
      <c r="S140" s="466"/>
      <c r="T140" s="466"/>
      <c r="U140" s="466"/>
      <c r="V140" s="466"/>
      <c r="W140" s="466"/>
      <c r="X140" s="466"/>
      <c r="Y140" s="466"/>
      <c r="Z140" s="466"/>
      <c r="AA140" s="466"/>
      <c r="AB140" s="466"/>
      <c r="AC140" s="466"/>
      <c r="AD140" s="104"/>
      <c r="AE140" s="104"/>
      <c r="AF140" s="104"/>
      <c r="AG140" s="104"/>
      <c r="AH140" s="104"/>
      <c r="AI140" s="104"/>
      <c r="AJ140" s="104"/>
      <c r="AK140" s="104"/>
      <c r="AM140" s="114"/>
      <c r="AO140" s="192"/>
    </row>
    <row r="141" spans="2:41" ht="38.65" customHeight="1">
      <c r="B141" s="681"/>
      <c r="C141" s="681"/>
      <c r="D141" s="681"/>
      <c r="F141" s="466"/>
      <c r="G141" s="466"/>
      <c r="H141" s="466"/>
      <c r="I141" s="466"/>
      <c r="J141" s="466"/>
      <c r="K141" s="466"/>
      <c r="L141" s="466"/>
      <c r="M141" s="466"/>
      <c r="N141" s="466"/>
      <c r="O141" s="466"/>
      <c r="P141" s="466"/>
      <c r="Q141" s="466"/>
      <c r="R141" s="466"/>
      <c r="S141" s="466"/>
      <c r="T141" s="466"/>
      <c r="U141" s="466"/>
      <c r="V141" s="466"/>
      <c r="W141" s="466"/>
      <c r="X141" s="466"/>
      <c r="Y141" s="466"/>
      <c r="Z141" s="466"/>
      <c r="AA141" s="466"/>
      <c r="AB141" s="466"/>
      <c r="AC141" s="466"/>
      <c r="AD141" s="104"/>
      <c r="AE141" s="104"/>
      <c r="AF141" s="104"/>
      <c r="AG141" s="104"/>
      <c r="AH141" s="104"/>
      <c r="AI141" s="104"/>
      <c r="AJ141" s="104"/>
      <c r="AK141" s="104"/>
      <c r="AM141" s="114"/>
      <c r="AO141" s="192"/>
    </row>
    <row r="142" spans="2:41" ht="38.65" customHeight="1">
      <c r="B142" s="681"/>
      <c r="C142" s="681"/>
      <c r="D142" s="681"/>
      <c r="F142" s="466"/>
      <c r="G142" s="466"/>
      <c r="H142" s="466"/>
      <c r="I142" s="466"/>
      <c r="J142" s="466"/>
      <c r="K142" s="466"/>
      <c r="L142" s="466"/>
      <c r="M142" s="466"/>
      <c r="N142" s="466"/>
      <c r="O142" s="466"/>
      <c r="P142" s="466"/>
      <c r="Q142" s="466"/>
      <c r="R142" s="466"/>
      <c r="S142" s="466"/>
      <c r="T142" s="466"/>
      <c r="U142" s="466"/>
      <c r="V142" s="466"/>
      <c r="W142" s="466"/>
      <c r="X142" s="466"/>
      <c r="Y142" s="466"/>
      <c r="Z142" s="466"/>
      <c r="AA142" s="466"/>
      <c r="AB142" s="466"/>
      <c r="AC142" s="466"/>
      <c r="AD142" s="104"/>
      <c r="AE142" s="104"/>
      <c r="AF142" s="104"/>
      <c r="AG142" s="104"/>
      <c r="AH142" s="104"/>
      <c r="AI142" s="104"/>
      <c r="AJ142" s="104"/>
      <c r="AK142" s="104"/>
      <c r="AM142" s="114"/>
      <c r="AO142" s="192"/>
    </row>
    <row r="143" spans="2:41" ht="38.65" customHeight="1">
      <c r="B143" s="681"/>
      <c r="C143" s="681"/>
      <c r="D143" s="681"/>
      <c r="F143" s="466"/>
      <c r="G143" s="466"/>
      <c r="H143" s="466"/>
      <c r="I143" s="466"/>
      <c r="J143" s="466"/>
      <c r="K143" s="466"/>
      <c r="L143" s="466"/>
      <c r="M143" s="466"/>
      <c r="N143" s="466"/>
      <c r="O143" s="466"/>
      <c r="P143" s="466"/>
      <c r="Q143" s="466"/>
      <c r="R143" s="466"/>
      <c r="S143" s="466"/>
      <c r="T143" s="466"/>
      <c r="U143" s="466"/>
      <c r="V143" s="466"/>
      <c r="W143" s="466"/>
      <c r="X143" s="466"/>
      <c r="Y143" s="466"/>
      <c r="Z143" s="466"/>
      <c r="AA143" s="466"/>
      <c r="AB143" s="466"/>
      <c r="AC143" s="466"/>
      <c r="AD143" s="104"/>
      <c r="AE143" s="104"/>
      <c r="AF143" s="104"/>
      <c r="AG143" s="104"/>
      <c r="AH143" s="104"/>
      <c r="AI143" s="104"/>
      <c r="AJ143" s="104"/>
      <c r="AK143" s="104"/>
      <c r="AM143" s="114"/>
      <c r="AO143" s="192"/>
    </row>
    <row r="144" spans="2:41" ht="38.65" customHeight="1">
      <c r="B144" s="681"/>
      <c r="C144" s="681"/>
      <c r="D144" s="681"/>
      <c r="F144" s="466"/>
      <c r="G144" s="466"/>
      <c r="H144" s="466"/>
      <c r="I144" s="466"/>
      <c r="J144" s="466"/>
      <c r="K144" s="466"/>
      <c r="L144" s="466"/>
      <c r="M144" s="466"/>
      <c r="N144" s="466"/>
      <c r="O144" s="466"/>
      <c r="P144" s="466"/>
      <c r="Q144" s="466"/>
      <c r="R144" s="466"/>
      <c r="S144" s="466"/>
      <c r="T144" s="466"/>
      <c r="U144" s="466"/>
      <c r="V144" s="466"/>
      <c r="W144" s="466"/>
      <c r="X144" s="466"/>
      <c r="Y144" s="466"/>
      <c r="Z144" s="466"/>
      <c r="AA144" s="466"/>
      <c r="AB144" s="466"/>
      <c r="AC144" s="466"/>
      <c r="AD144" s="104"/>
      <c r="AE144" s="104"/>
      <c r="AF144" s="104"/>
      <c r="AG144" s="104"/>
      <c r="AH144" s="104"/>
      <c r="AI144" s="104"/>
      <c r="AJ144" s="104"/>
      <c r="AK144" s="104"/>
      <c r="AM144" s="114"/>
      <c r="AO144" s="192"/>
    </row>
    <row r="145" spans="2:41" ht="38.65" customHeight="1">
      <c r="B145" s="681"/>
      <c r="C145" s="681"/>
      <c r="D145" s="681"/>
      <c r="F145" s="466"/>
      <c r="G145" s="466"/>
      <c r="H145" s="466"/>
      <c r="I145" s="466"/>
      <c r="J145" s="466"/>
      <c r="K145" s="466"/>
      <c r="L145" s="466"/>
      <c r="M145" s="466"/>
      <c r="N145" s="466"/>
      <c r="O145" s="466"/>
      <c r="P145" s="466"/>
      <c r="Q145" s="466"/>
      <c r="R145" s="466"/>
      <c r="S145" s="466"/>
      <c r="T145" s="466"/>
      <c r="U145" s="466"/>
      <c r="V145" s="466"/>
      <c r="W145" s="466"/>
      <c r="X145" s="466"/>
      <c r="Y145" s="466"/>
      <c r="Z145" s="466"/>
      <c r="AA145" s="466"/>
      <c r="AB145" s="466"/>
      <c r="AC145" s="466"/>
      <c r="AD145" s="104"/>
      <c r="AE145" s="104"/>
      <c r="AF145" s="104"/>
      <c r="AG145" s="104"/>
      <c r="AH145" s="104"/>
      <c r="AI145" s="104"/>
      <c r="AJ145" s="104"/>
      <c r="AK145" s="104"/>
      <c r="AM145" s="114"/>
      <c r="AO145" s="192"/>
    </row>
    <row r="146" spans="2:41" ht="38.65" customHeight="1">
      <c r="B146" s="681"/>
      <c r="C146" s="681"/>
      <c r="D146" s="681"/>
      <c r="F146" s="466"/>
      <c r="G146" s="466"/>
      <c r="H146" s="466"/>
      <c r="I146" s="466"/>
      <c r="J146" s="466"/>
      <c r="K146" s="466"/>
      <c r="L146" s="466"/>
      <c r="M146" s="466"/>
      <c r="N146" s="466"/>
      <c r="O146" s="466"/>
      <c r="P146" s="466"/>
      <c r="Q146" s="466"/>
      <c r="R146" s="466"/>
      <c r="S146" s="466"/>
      <c r="T146" s="466"/>
      <c r="U146" s="466"/>
      <c r="V146" s="466"/>
      <c r="W146" s="466"/>
      <c r="X146" s="466"/>
      <c r="Y146" s="466"/>
      <c r="Z146" s="466"/>
      <c r="AA146" s="466"/>
      <c r="AB146" s="466"/>
      <c r="AC146" s="466"/>
      <c r="AD146" s="104"/>
      <c r="AE146" s="104"/>
      <c r="AF146" s="104"/>
      <c r="AG146" s="104"/>
      <c r="AH146" s="104"/>
      <c r="AI146" s="104"/>
      <c r="AJ146" s="104"/>
      <c r="AK146" s="104"/>
      <c r="AM146" s="114"/>
      <c r="AO146" s="192"/>
    </row>
    <row r="147" spans="2:41" ht="38.65" customHeight="1">
      <c r="B147" s="681"/>
      <c r="C147" s="681"/>
      <c r="D147" s="681"/>
      <c r="F147" s="466"/>
      <c r="G147" s="466"/>
      <c r="H147" s="466"/>
      <c r="I147" s="466"/>
      <c r="J147" s="466"/>
      <c r="K147" s="466"/>
      <c r="L147" s="466"/>
      <c r="M147" s="466"/>
      <c r="N147" s="466"/>
      <c r="O147" s="466"/>
      <c r="P147" s="466"/>
      <c r="Q147" s="466"/>
      <c r="R147" s="466"/>
      <c r="S147" s="466"/>
      <c r="T147" s="466"/>
      <c r="U147" s="466"/>
      <c r="V147" s="466"/>
      <c r="W147" s="466"/>
      <c r="X147" s="466"/>
      <c r="Y147" s="466"/>
      <c r="Z147" s="466"/>
      <c r="AA147" s="466"/>
      <c r="AB147" s="466"/>
      <c r="AC147" s="466"/>
      <c r="AD147" s="104"/>
      <c r="AE147" s="104"/>
      <c r="AF147" s="104"/>
      <c r="AG147" s="104"/>
      <c r="AH147" s="104"/>
      <c r="AI147" s="104"/>
      <c r="AJ147" s="104"/>
      <c r="AK147" s="104"/>
      <c r="AM147" s="114"/>
      <c r="AO147" s="192"/>
    </row>
    <row r="148" spans="2:41" ht="38.65" customHeight="1">
      <c r="B148" s="681"/>
      <c r="C148" s="681"/>
      <c r="D148" s="681"/>
      <c r="F148" s="466"/>
      <c r="G148" s="466"/>
      <c r="H148" s="466"/>
      <c r="I148" s="466"/>
      <c r="J148" s="466"/>
      <c r="K148" s="466"/>
      <c r="L148" s="466"/>
      <c r="M148" s="466"/>
      <c r="N148" s="466"/>
      <c r="O148" s="466"/>
      <c r="P148" s="466"/>
      <c r="Q148" s="466"/>
      <c r="R148" s="466"/>
      <c r="S148" s="466"/>
      <c r="T148" s="466"/>
      <c r="U148" s="466"/>
      <c r="V148" s="466"/>
      <c r="W148" s="466"/>
      <c r="X148" s="466"/>
      <c r="Y148" s="466"/>
      <c r="Z148" s="466"/>
      <c r="AA148" s="466"/>
      <c r="AB148" s="466"/>
      <c r="AC148" s="466"/>
      <c r="AD148" s="104"/>
      <c r="AE148" s="104"/>
      <c r="AF148" s="104"/>
      <c r="AG148" s="104"/>
      <c r="AH148" s="104"/>
      <c r="AI148" s="104"/>
      <c r="AJ148" s="104"/>
      <c r="AK148" s="104"/>
      <c r="AM148" s="114"/>
      <c r="AO148" s="192"/>
    </row>
    <row r="149" spans="2:41" ht="38.65" customHeight="1">
      <c r="B149" s="681"/>
      <c r="C149" s="681"/>
      <c r="D149" s="681"/>
      <c r="F149" s="466"/>
      <c r="G149" s="466"/>
      <c r="H149" s="466"/>
      <c r="I149" s="466"/>
      <c r="J149" s="466"/>
      <c r="K149" s="466"/>
      <c r="L149" s="466"/>
      <c r="M149" s="466"/>
      <c r="N149" s="466"/>
      <c r="O149" s="466"/>
      <c r="P149" s="466"/>
      <c r="Q149" s="466"/>
      <c r="R149" s="466"/>
      <c r="S149" s="466"/>
      <c r="T149" s="466"/>
      <c r="U149" s="466"/>
      <c r="V149" s="466"/>
      <c r="W149" s="466"/>
      <c r="X149" s="466"/>
      <c r="Y149" s="466"/>
      <c r="Z149" s="466"/>
      <c r="AA149" s="466"/>
      <c r="AB149" s="466"/>
      <c r="AC149" s="466"/>
      <c r="AD149" s="104"/>
      <c r="AE149" s="104"/>
      <c r="AF149" s="104"/>
      <c r="AG149" s="104"/>
      <c r="AH149" s="104"/>
      <c r="AI149" s="104"/>
      <c r="AJ149" s="104"/>
      <c r="AK149" s="104"/>
      <c r="AM149" s="114"/>
      <c r="AO149" s="192"/>
    </row>
    <row r="150" spans="2:41" ht="38.65" customHeight="1">
      <c r="B150" s="681"/>
      <c r="C150" s="681"/>
      <c r="D150" s="681"/>
      <c r="F150" s="466"/>
      <c r="G150" s="466"/>
      <c r="H150" s="466"/>
      <c r="I150" s="466"/>
      <c r="J150" s="466"/>
      <c r="K150" s="466"/>
      <c r="L150" s="466"/>
      <c r="M150" s="466"/>
      <c r="N150" s="466"/>
      <c r="O150" s="466"/>
      <c r="P150" s="466"/>
      <c r="Q150" s="466"/>
      <c r="R150" s="466"/>
      <c r="S150" s="466"/>
      <c r="T150" s="466"/>
      <c r="U150" s="466"/>
      <c r="V150" s="466"/>
      <c r="W150" s="466"/>
      <c r="X150" s="466"/>
      <c r="Y150" s="466"/>
      <c r="Z150" s="466"/>
      <c r="AA150" s="466"/>
      <c r="AB150" s="466"/>
      <c r="AC150" s="466"/>
      <c r="AD150" s="104"/>
      <c r="AE150" s="104"/>
      <c r="AF150" s="104"/>
      <c r="AG150" s="104"/>
      <c r="AH150" s="104"/>
      <c r="AI150" s="104"/>
      <c r="AJ150" s="104"/>
      <c r="AK150" s="104"/>
      <c r="AM150" s="114"/>
      <c r="AO150" s="192"/>
    </row>
    <row r="151" spans="2:41" ht="38.65" customHeight="1">
      <c r="B151" s="681"/>
      <c r="C151" s="681"/>
      <c r="D151" s="681"/>
      <c r="F151" s="466"/>
      <c r="G151" s="466"/>
      <c r="H151" s="466"/>
      <c r="I151" s="466"/>
      <c r="J151" s="466"/>
      <c r="K151" s="466"/>
      <c r="L151" s="466"/>
      <c r="M151" s="466"/>
      <c r="N151" s="466"/>
      <c r="O151" s="466"/>
      <c r="P151" s="466"/>
      <c r="Q151" s="466"/>
      <c r="R151" s="466"/>
      <c r="S151" s="466"/>
      <c r="T151" s="466"/>
      <c r="U151" s="466"/>
      <c r="V151" s="466"/>
      <c r="W151" s="466"/>
      <c r="X151" s="466"/>
      <c r="Y151" s="466"/>
      <c r="Z151" s="466"/>
      <c r="AA151" s="466"/>
      <c r="AB151" s="466"/>
      <c r="AC151" s="466"/>
      <c r="AD151" s="104"/>
      <c r="AE151" s="104"/>
      <c r="AF151" s="104"/>
      <c r="AG151" s="104"/>
      <c r="AH151" s="104"/>
      <c r="AI151" s="104"/>
      <c r="AJ151" s="104"/>
      <c r="AK151" s="104"/>
      <c r="AM151" s="114"/>
      <c r="AO151" s="192"/>
    </row>
    <row r="152" spans="2:41" ht="38.65" customHeight="1">
      <c r="B152" s="681"/>
      <c r="C152" s="681"/>
      <c r="D152" s="681"/>
      <c r="F152" s="466"/>
      <c r="G152" s="466"/>
      <c r="H152" s="466"/>
      <c r="I152" s="466"/>
      <c r="J152" s="466"/>
      <c r="K152" s="466"/>
      <c r="L152" s="466"/>
      <c r="M152" s="466"/>
      <c r="N152" s="466"/>
      <c r="O152" s="466"/>
      <c r="P152" s="466"/>
      <c r="Q152" s="466"/>
      <c r="R152" s="466"/>
      <c r="S152" s="466"/>
      <c r="T152" s="466"/>
      <c r="U152" s="466"/>
      <c r="V152" s="466"/>
      <c r="W152" s="466"/>
      <c r="X152" s="466"/>
      <c r="Y152" s="466"/>
      <c r="Z152" s="466"/>
      <c r="AA152" s="466"/>
      <c r="AB152" s="466"/>
      <c r="AC152" s="466"/>
      <c r="AD152" s="104"/>
      <c r="AE152" s="104"/>
      <c r="AF152" s="104"/>
      <c r="AG152" s="104"/>
      <c r="AH152" s="104"/>
      <c r="AI152" s="104"/>
      <c r="AJ152" s="104"/>
      <c r="AK152" s="104"/>
      <c r="AM152" s="114"/>
      <c r="AO152" s="192"/>
    </row>
    <row r="153" spans="2:41" ht="38.65" customHeight="1">
      <c r="B153" s="681"/>
      <c r="C153" s="681"/>
      <c r="D153" s="681"/>
      <c r="F153" s="466"/>
      <c r="G153" s="466"/>
      <c r="H153" s="466"/>
      <c r="I153" s="466"/>
      <c r="J153" s="466"/>
      <c r="K153" s="466"/>
      <c r="L153" s="466"/>
      <c r="M153" s="466"/>
      <c r="N153" s="466"/>
      <c r="O153" s="466"/>
      <c r="P153" s="466"/>
      <c r="Q153" s="466"/>
      <c r="R153" s="466"/>
      <c r="S153" s="466"/>
      <c r="T153" s="466"/>
      <c r="U153" s="466"/>
      <c r="V153" s="466"/>
      <c r="W153" s="466"/>
      <c r="X153" s="466"/>
      <c r="Y153" s="466"/>
      <c r="Z153" s="466"/>
      <c r="AA153" s="466"/>
      <c r="AB153" s="466"/>
      <c r="AC153" s="466"/>
      <c r="AD153" s="104"/>
      <c r="AE153" s="104"/>
      <c r="AF153" s="104"/>
      <c r="AG153" s="104"/>
      <c r="AH153" s="104"/>
      <c r="AI153" s="104"/>
      <c r="AJ153" s="104"/>
      <c r="AK153" s="104"/>
      <c r="AM153" s="114"/>
      <c r="AO153" s="192"/>
    </row>
    <row r="154" spans="2:41" ht="38.65" customHeight="1">
      <c r="B154" s="681"/>
      <c r="C154" s="681"/>
      <c r="D154" s="681"/>
      <c r="F154" s="466"/>
      <c r="G154" s="466"/>
      <c r="H154" s="466"/>
      <c r="I154" s="466"/>
      <c r="J154" s="466"/>
      <c r="K154" s="466"/>
      <c r="L154" s="466"/>
      <c r="M154" s="466"/>
      <c r="N154" s="466"/>
      <c r="O154" s="466"/>
      <c r="P154" s="466"/>
      <c r="Q154" s="466"/>
      <c r="R154" s="466"/>
      <c r="S154" s="466"/>
      <c r="T154" s="466"/>
      <c r="U154" s="466"/>
      <c r="V154" s="466"/>
      <c r="W154" s="466"/>
      <c r="X154" s="466"/>
      <c r="Y154" s="466"/>
      <c r="Z154" s="466"/>
      <c r="AA154" s="466"/>
      <c r="AB154" s="466"/>
      <c r="AC154" s="466"/>
      <c r="AD154" s="104"/>
      <c r="AE154" s="104"/>
      <c r="AF154" s="104"/>
      <c r="AG154" s="104"/>
      <c r="AH154" s="104"/>
      <c r="AI154" s="104"/>
      <c r="AJ154" s="104"/>
      <c r="AK154" s="104"/>
      <c r="AM154" s="114"/>
      <c r="AO154" s="192"/>
    </row>
    <row r="155" spans="2:41" ht="38.65" customHeight="1">
      <c r="B155" s="681"/>
      <c r="C155" s="681"/>
      <c r="D155" s="681"/>
      <c r="F155" s="466"/>
      <c r="G155" s="466"/>
      <c r="H155" s="466"/>
      <c r="I155" s="466"/>
      <c r="J155" s="466"/>
      <c r="K155" s="466"/>
      <c r="L155" s="466"/>
      <c r="M155" s="466"/>
      <c r="N155" s="466"/>
      <c r="O155" s="466"/>
      <c r="P155" s="466"/>
      <c r="Q155" s="466"/>
      <c r="R155" s="466"/>
      <c r="S155" s="466"/>
      <c r="T155" s="466"/>
      <c r="U155" s="466"/>
      <c r="V155" s="466"/>
      <c r="W155" s="466"/>
      <c r="X155" s="466"/>
      <c r="Y155" s="466"/>
      <c r="Z155" s="466"/>
      <c r="AA155" s="466"/>
      <c r="AB155" s="466"/>
      <c r="AC155" s="466"/>
      <c r="AD155" s="104"/>
      <c r="AE155" s="104"/>
      <c r="AF155" s="104"/>
      <c r="AG155" s="104"/>
      <c r="AH155" s="104"/>
      <c r="AI155" s="104"/>
      <c r="AJ155" s="104"/>
      <c r="AK155" s="104"/>
      <c r="AM155" s="114"/>
      <c r="AO155" s="192"/>
    </row>
    <row r="156" spans="2:41" ht="38.65" customHeight="1">
      <c r="B156" s="681"/>
      <c r="C156" s="681"/>
      <c r="D156" s="681"/>
      <c r="F156" s="466"/>
      <c r="G156" s="466"/>
      <c r="H156" s="466"/>
      <c r="I156" s="466"/>
      <c r="J156" s="466"/>
      <c r="K156" s="466"/>
      <c r="L156" s="466"/>
      <c r="M156" s="466"/>
      <c r="N156" s="466"/>
      <c r="O156" s="466"/>
      <c r="P156" s="466"/>
      <c r="Q156" s="466"/>
      <c r="R156" s="466"/>
      <c r="S156" s="466"/>
      <c r="T156" s="466"/>
      <c r="U156" s="466"/>
      <c r="V156" s="466"/>
      <c r="W156" s="466"/>
      <c r="X156" s="466"/>
      <c r="Y156" s="466"/>
      <c r="Z156" s="466"/>
      <c r="AA156" s="466"/>
      <c r="AB156" s="466"/>
      <c r="AC156" s="466"/>
      <c r="AD156" s="104"/>
      <c r="AE156" s="104"/>
      <c r="AF156" s="104"/>
      <c r="AG156" s="104"/>
      <c r="AH156" s="104"/>
      <c r="AI156" s="104"/>
      <c r="AJ156" s="104"/>
      <c r="AK156" s="104"/>
      <c r="AM156" s="114"/>
      <c r="AO156" s="192"/>
    </row>
    <row r="157" spans="2:41" ht="38.65" customHeight="1">
      <c r="B157" s="681"/>
      <c r="C157" s="681"/>
      <c r="D157" s="681"/>
      <c r="F157" s="466"/>
      <c r="G157" s="466"/>
      <c r="H157" s="466"/>
      <c r="I157" s="466"/>
      <c r="J157" s="466"/>
      <c r="K157" s="466"/>
      <c r="L157" s="466"/>
      <c r="M157" s="466"/>
      <c r="N157" s="466"/>
      <c r="O157" s="466"/>
      <c r="P157" s="466"/>
      <c r="Q157" s="466"/>
      <c r="R157" s="466"/>
      <c r="S157" s="466"/>
      <c r="T157" s="466"/>
      <c r="U157" s="466"/>
      <c r="V157" s="466"/>
      <c r="W157" s="466"/>
      <c r="X157" s="466"/>
      <c r="Y157" s="466"/>
      <c r="Z157" s="466"/>
      <c r="AA157" s="466"/>
      <c r="AB157" s="466"/>
      <c r="AC157" s="466"/>
      <c r="AD157" s="104"/>
      <c r="AE157" s="104"/>
      <c r="AF157" s="104"/>
      <c r="AG157" s="104"/>
      <c r="AH157" s="104"/>
      <c r="AI157" s="104"/>
      <c r="AJ157" s="104"/>
      <c r="AK157" s="104"/>
      <c r="AM157" s="114"/>
      <c r="AO157" s="192"/>
    </row>
    <row r="158" spans="2:41" ht="38.65" customHeight="1">
      <c r="B158" s="681"/>
      <c r="C158" s="681"/>
      <c r="D158" s="681"/>
      <c r="F158" s="466"/>
      <c r="G158" s="466"/>
      <c r="H158" s="466"/>
      <c r="I158" s="466"/>
      <c r="J158" s="466"/>
      <c r="K158" s="466"/>
      <c r="L158" s="466"/>
      <c r="M158" s="466"/>
      <c r="N158" s="466"/>
      <c r="O158" s="466"/>
      <c r="P158" s="466"/>
      <c r="Q158" s="466"/>
      <c r="R158" s="466"/>
      <c r="S158" s="466"/>
      <c r="T158" s="466"/>
      <c r="U158" s="466"/>
      <c r="V158" s="466"/>
      <c r="W158" s="466"/>
      <c r="X158" s="466"/>
      <c r="Y158" s="466"/>
      <c r="Z158" s="466"/>
      <c r="AA158" s="466"/>
      <c r="AB158" s="466"/>
      <c r="AC158" s="466"/>
      <c r="AD158" s="104"/>
      <c r="AE158" s="104"/>
      <c r="AF158" s="104"/>
      <c r="AG158" s="104"/>
      <c r="AH158" s="104"/>
      <c r="AI158" s="104"/>
      <c r="AJ158" s="104"/>
      <c r="AK158" s="104"/>
      <c r="AM158" s="114"/>
      <c r="AO158" s="192"/>
    </row>
    <row r="159" spans="2:41" ht="38.65" customHeight="1">
      <c r="B159" s="681"/>
      <c r="C159" s="681"/>
      <c r="D159" s="681"/>
      <c r="F159" s="466"/>
      <c r="G159" s="466"/>
      <c r="H159" s="466"/>
      <c r="I159" s="466"/>
      <c r="J159" s="466"/>
      <c r="K159" s="466"/>
      <c r="L159" s="466"/>
      <c r="M159" s="466"/>
      <c r="N159" s="466"/>
      <c r="O159" s="466"/>
      <c r="P159" s="466"/>
      <c r="Q159" s="466"/>
      <c r="R159" s="466"/>
      <c r="S159" s="466"/>
      <c r="T159" s="466"/>
      <c r="U159" s="466"/>
      <c r="V159" s="466"/>
      <c r="W159" s="466"/>
      <c r="X159" s="466"/>
      <c r="Y159" s="466"/>
      <c r="Z159" s="466"/>
      <c r="AA159" s="466"/>
      <c r="AB159" s="466"/>
      <c r="AC159" s="466"/>
      <c r="AD159" s="104"/>
      <c r="AE159" s="104"/>
      <c r="AF159" s="104"/>
      <c r="AG159" s="104"/>
      <c r="AH159" s="104"/>
      <c r="AI159" s="104"/>
      <c r="AJ159" s="104"/>
      <c r="AK159" s="104"/>
      <c r="AM159" s="114"/>
      <c r="AO159" s="192"/>
    </row>
    <row r="160" spans="2:41" ht="38.65" customHeight="1">
      <c r="B160" s="681"/>
      <c r="C160" s="681"/>
      <c r="D160" s="681"/>
      <c r="F160" s="466"/>
      <c r="G160" s="466"/>
      <c r="H160" s="466"/>
      <c r="I160" s="466"/>
      <c r="J160" s="466"/>
      <c r="K160" s="466"/>
      <c r="L160" s="466"/>
      <c r="M160" s="466"/>
      <c r="N160" s="466"/>
      <c r="O160" s="466"/>
      <c r="P160" s="466"/>
      <c r="Q160" s="466"/>
      <c r="R160" s="466"/>
      <c r="S160" s="466"/>
      <c r="T160" s="466"/>
      <c r="U160" s="466"/>
      <c r="V160" s="466"/>
      <c r="W160" s="466"/>
      <c r="X160" s="466"/>
      <c r="Y160" s="466"/>
      <c r="Z160" s="466"/>
      <c r="AA160" s="466"/>
      <c r="AB160" s="466"/>
      <c r="AC160" s="466"/>
      <c r="AD160" s="104"/>
      <c r="AE160" s="104"/>
      <c r="AF160" s="104"/>
      <c r="AG160" s="104"/>
      <c r="AH160" s="104"/>
      <c r="AI160" s="104"/>
      <c r="AJ160" s="104"/>
      <c r="AK160" s="104"/>
      <c r="AM160" s="114"/>
      <c r="AO160" s="192"/>
    </row>
    <row r="161" spans="2:41" ht="38.65" customHeight="1">
      <c r="B161" s="681"/>
      <c r="C161" s="681"/>
      <c r="D161" s="681"/>
      <c r="F161" s="466"/>
      <c r="G161" s="466"/>
      <c r="H161" s="466"/>
      <c r="I161" s="466"/>
      <c r="J161" s="466"/>
      <c r="K161" s="466"/>
      <c r="L161" s="466"/>
      <c r="M161" s="466"/>
      <c r="N161" s="466"/>
      <c r="O161" s="466"/>
      <c r="P161" s="466"/>
      <c r="Q161" s="466"/>
      <c r="R161" s="466"/>
      <c r="S161" s="466"/>
      <c r="T161" s="466"/>
      <c r="U161" s="466"/>
      <c r="V161" s="466"/>
      <c r="W161" s="466"/>
      <c r="X161" s="466"/>
      <c r="Y161" s="466"/>
      <c r="Z161" s="466"/>
      <c r="AA161" s="466"/>
      <c r="AB161" s="466"/>
      <c r="AC161" s="466"/>
      <c r="AD161" s="104"/>
      <c r="AE161" s="104"/>
      <c r="AF161" s="104"/>
      <c r="AG161" s="104"/>
      <c r="AH161" s="104"/>
      <c r="AI161" s="104"/>
      <c r="AJ161" s="104"/>
      <c r="AK161" s="104"/>
      <c r="AM161" s="114"/>
      <c r="AO161" s="192"/>
    </row>
    <row r="162" spans="2:41" ht="38.65" customHeight="1">
      <c r="B162" s="681"/>
      <c r="C162" s="681"/>
      <c r="D162" s="681"/>
      <c r="F162" s="466"/>
      <c r="G162" s="466"/>
      <c r="H162" s="466"/>
      <c r="I162" s="466"/>
      <c r="J162" s="466"/>
      <c r="K162" s="466"/>
      <c r="L162" s="466"/>
      <c r="M162" s="466"/>
      <c r="N162" s="466"/>
      <c r="O162" s="466"/>
      <c r="P162" s="466"/>
      <c r="Q162" s="466"/>
      <c r="R162" s="466"/>
      <c r="S162" s="466"/>
      <c r="T162" s="466"/>
      <c r="U162" s="466"/>
      <c r="V162" s="466"/>
      <c r="W162" s="466"/>
      <c r="X162" s="466"/>
      <c r="Y162" s="466"/>
      <c r="Z162" s="466"/>
      <c r="AA162" s="466"/>
      <c r="AB162" s="466"/>
      <c r="AC162" s="466"/>
      <c r="AD162" s="104"/>
      <c r="AE162" s="104"/>
      <c r="AF162" s="104"/>
      <c r="AG162" s="104"/>
      <c r="AH162" s="104"/>
      <c r="AI162" s="104"/>
      <c r="AJ162" s="104"/>
      <c r="AK162" s="104"/>
      <c r="AM162" s="114"/>
      <c r="AO162" s="192"/>
    </row>
    <row r="163" spans="2:41" ht="38.65" customHeight="1">
      <c r="B163" s="681"/>
      <c r="C163" s="681"/>
      <c r="D163" s="681"/>
      <c r="F163" s="466"/>
      <c r="G163" s="466"/>
      <c r="H163" s="466"/>
      <c r="I163" s="466"/>
      <c r="J163" s="466"/>
      <c r="K163" s="466"/>
      <c r="L163" s="466"/>
      <c r="M163" s="466"/>
      <c r="N163" s="466"/>
      <c r="O163" s="466"/>
      <c r="P163" s="466"/>
      <c r="Q163" s="466"/>
      <c r="R163" s="466"/>
      <c r="S163" s="466"/>
      <c r="T163" s="466"/>
      <c r="U163" s="466"/>
      <c r="V163" s="466"/>
      <c r="W163" s="466"/>
      <c r="X163" s="466"/>
      <c r="Y163" s="466"/>
      <c r="Z163" s="466"/>
      <c r="AA163" s="466"/>
      <c r="AB163" s="466"/>
      <c r="AC163" s="466"/>
      <c r="AD163" s="104"/>
      <c r="AE163" s="104"/>
      <c r="AF163" s="104"/>
      <c r="AG163" s="104"/>
      <c r="AH163" s="104"/>
      <c r="AI163" s="104"/>
      <c r="AJ163" s="104"/>
      <c r="AK163" s="104"/>
      <c r="AM163" s="114"/>
      <c r="AO163" s="192"/>
    </row>
    <row r="164" spans="2:41" ht="38.65" customHeight="1">
      <c r="B164" s="681"/>
      <c r="C164" s="681"/>
      <c r="D164" s="681"/>
      <c r="F164" s="466"/>
      <c r="G164" s="466"/>
      <c r="H164" s="466"/>
      <c r="I164" s="466"/>
      <c r="J164" s="466"/>
      <c r="K164" s="466"/>
      <c r="L164" s="466"/>
      <c r="M164" s="466"/>
      <c r="N164" s="466"/>
      <c r="O164" s="466"/>
      <c r="P164" s="466"/>
      <c r="Q164" s="466"/>
      <c r="R164" s="466"/>
      <c r="S164" s="466"/>
      <c r="T164" s="466"/>
      <c r="U164" s="466"/>
      <c r="V164" s="466"/>
      <c r="W164" s="466"/>
      <c r="X164" s="466"/>
      <c r="Y164" s="466"/>
      <c r="Z164" s="466"/>
      <c r="AA164" s="466"/>
      <c r="AB164" s="466"/>
      <c r="AC164" s="466"/>
      <c r="AD164" s="104"/>
      <c r="AE164" s="104"/>
      <c r="AF164" s="104"/>
      <c r="AG164" s="104"/>
      <c r="AH164" s="104"/>
      <c r="AI164" s="104"/>
      <c r="AJ164" s="104"/>
      <c r="AK164" s="104"/>
      <c r="AM164" s="114"/>
      <c r="AO164" s="192"/>
    </row>
    <row r="165" spans="2:41" ht="38.65" customHeight="1">
      <c r="B165" s="681"/>
      <c r="C165" s="681"/>
      <c r="D165" s="681"/>
      <c r="F165" s="466"/>
      <c r="G165" s="466"/>
      <c r="H165" s="466"/>
      <c r="I165" s="466"/>
      <c r="J165" s="466"/>
      <c r="K165" s="466"/>
      <c r="L165" s="466"/>
      <c r="M165" s="466"/>
      <c r="N165" s="466"/>
      <c r="O165" s="466"/>
      <c r="P165" s="466"/>
      <c r="Q165" s="466"/>
      <c r="R165" s="466"/>
      <c r="S165" s="466"/>
      <c r="T165" s="466"/>
      <c r="U165" s="466"/>
      <c r="V165" s="466"/>
      <c r="W165" s="466"/>
      <c r="X165" s="466"/>
      <c r="Y165" s="466"/>
      <c r="Z165" s="466"/>
      <c r="AA165" s="466"/>
      <c r="AB165" s="466"/>
      <c r="AC165" s="466"/>
      <c r="AD165" s="104"/>
      <c r="AE165" s="104"/>
      <c r="AF165" s="104"/>
      <c r="AG165" s="104"/>
      <c r="AH165" s="104"/>
      <c r="AI165" s="104"/>
      <c r="AJ165" s="104"/>
      <c r="AK165" s="104"/>
      <c r="AM165" s="114"/>
      <c r="AO165" s="192"/>
    </row>
    <row r="166" spans="2:41" ht="38.65" customHeight="1">
      <c r="B166" s="681"/>
      <c r="C166" s="681"/>
      <c r="D166" s="681"/>
      <c r="F166" s="466"/>
      <c r="G166" s="466"/>
      <c r="H166" s="466"/>
      <c r="I166" s="466"/>
      <c r="J166" s="466"/>
      <c r="K166" s="466"/>
      <c r="L166" s="466"/>
      <c r="M166" s="466"/>
      <c r="N166" s="466"/>
      <c r="O166" s="466"/>
      <c r="P166" s="466"/>
      <c r="Q166" s="466"/>
      <c r="R166" s="466"/>
      <c r="S166" s="466"/>
      <c r="T166" s="466"/>
      <c r="U166" s="466"/>
      <c r="V166" s="466"/>
      <c r="W166" s="466"/>
      <c r="X166" s="466"/>
      <c r="Y166" s="466"/>
      <c r="Z166" s="466"/>
      <c r="AA166" s="466"/>
      <c r="AB166" s="466"/>
      <c r="AC166" s="466"/>
      <c r="AD166" s="104"/>
      <c r="AE166" s="104"/>
      <c r="AF166" s="104"/>
      <c r="AG166" s="104"/>
      <c r="AH166" s="104"/>
      <c r="AI166" s="104"/>
      <c r="AJ166" s="104"/>
      <c r="AK166" s="104"/>
      <c r="AM166" s="114"/>
      <c r="AO166" s="192"/>
    </row>
    <row r="167" spans="2:41" ht="38.65" customHeight="1">
      <c r="B167" s="681"/>
      <c r="C167" s="681"/>
      <c r="D167" s="681"/>
      <c r="F167" s="466"/>
      <c r="G167" s="466"/>
      <c r="H167" s="466"/>
      <c r="I167" s="466"/>
      <c r="J167" s="466"/>
      <c r="K167" s="466"/>
      <c r="L167" s="466"/>
      <c r="M167" s="466"/>
      <c r="N167" s="466"/>
      <c r="O167" s="466"/>
      <c r="P167" s="466"/>
      <c r="Q167" s="466"/>
      <c r="R167" s="466"/>
      <c r="S167" s="466"/>
      <c r="T167" s="466"/>
      <c r="U167" s="466"/>
      <c r="V167" s="466"/>
      <c r="W167" s="466"/>
      <c r="X167" s="466"/>
      <c r="Y167" s="466"/>
      <c r="Z167" s="466"/>
      <c r="AA167" s="466"/>
      <c r="AB167" s="466"/>
      <c r="AC167" s="466"/>
      <c r="AD167" s="104"/>
      <c r="AE167" s="104"/>
      <c r="AF167" s="104"/>
      <c r="AG167" s="104"/>
      <c r="AH167" s="104"/>
      <c r="AI167" s="104"/>
      <c r="AJ167" s="104"/>
      <c r="AK167" s="104"/>
      <c r="AM167" s="114"/>
      <c r="AO167" s="192"/>
    </row>
    <row r="168" spans="2:41" ht="38.65" customHeight="1">
      <c r="B168" s="681"/>
      <c r="C168" s="681"/>
      <c r="D168" s="681"/>
      <c r="F168" s="466"/>
      <c r="G168" s="466"/>
      <c r="H168" s="466"/>
      <c r="I168" s="466"/>
      <c r="J168" s="466"/>
      <c r="K168" s="466"/>
      <c r="L168" s="466"/>
      <c r="M168" s="466"/>
      <c r="N168" s="466"/>
      <c r="O168" s="466"/>
      <c r="P168" s="466"/>
      <c r="Q168" s="466"/>
      <c r="R168" s="466"/>
      <c r="S168" s="466"/>
      <c r="T168" s="466"/>
      <c r="U168" s="466"/>
      <c r="V168" s="466"/>
      <c r="W168" s="466"/>
      <c r="X168" s="466"/>
      <c r="Y168" s="466"/>
      <c r="Z168" s="466"/>
      <c r="AA168" s="466"/>
      <c r="AB168" s="466"/>
      <c r="AC168" s="466"/>
      <c r="AD168" s="104"/>
      <c r="AE168" s="104"/>
      <c r="AF168" s="104"/>
      <c r="AG168" s="104"/>
      <c r="AH168" s="104"/>
      <c r="AI168" s="104"/>
      <c r="AJ168" s="104"/>
      <c r="AK168" s="104"/>
      <c r="AM168" s="114"/>
      <c r="AO168" s="192"/>
    </row>
    <row r="169" spans="2:41" ht="38.65" customHeight="1">
      <c r="B169" s="681"/>
      <c r="C169" s="681"/>
      <c r="D169" s="681"/>
      <c r="F169" s="466"/>
      <c r="G169" s="466"/>
      <c r="H169" s="466"/>
      <c r="I169" s="466"/>
      <c r="J169" s="466"/>
      <c r="K169" s="466"/>
      <c r="L169" s="466"/>
      <c r="M169" s="466"/>
      <c r="N169" s="466"/>
      <c r="O169" s="466"/>
      <c r="P169" s="466"/>
      <c r="Q169" s="466"/>
      <c r="R169" s="466"/>
      <c r="S169" s="466"/>
      <c r="T169" s="466"/>
      <c r="U169" s="466"/>
      <c r="V169" s="466"/>
      <c r="W169" s="466"/>
      <c r="X169" s="466"/>
      <c r="Y169" s="466"/>
      <c r="Z169" s="466"/>
      <c r="AA169" s="466"/>
      <c r="AB169" s="466"/>
      <c r="AC169" s="466"/>
      <c r="AD169" s="104"/>
      <c r="AE169" s="104"/>
      <c r="AF169" s="104"/>
      <c r="AG169" s="104"/>
      <c r="AH169" s="104"/>
      <c r="AI169" s="104"/>
      <c r="AJ169" s="104"/>
      <c r="AK169" s="104"/>
      <c r="AM169" s="114"/>
      <c r="AO169" s="192"/>
    </row>
    <row r="170" spans="2:41" ht="38.65" customHeight="1">
      <c r="B170" s="681"/>
      <c r="C170" s="681"/>
      <c r="D170" s="681"/>
      <c r="F170" s="466"/>
      <c r="G170" s="466"/>
      <c r="H170" s="466"/>
      <c r="I170" s="466"/>
      <c r="J170" s="466"/>
      <c r="K170" s="466"/>
      <c r="L170" s="466"/>
      <c r="M170" s="466"/>
      <c r="N170" s="466"/>
      <c r="O170" s="466"/>
      <c r="P170" s="466"/>
      <c r="Q170" s="466"/>
      <c r="R170" s="466"/>
      <c r="S170" s="466"/>
      <c r="T170" s="466"/>
      <c r="U170" s="466"/>
      <c r="V170" s="466"/>
      <c r="W170" s="466"/>
      <c r="X170" s="466"/>
      <c r="Y170" s="466"/>
      <c r="Z170" s="466"/>
      <c r="AA170" s="466"/>
      <c r="AB170" s="466"/>
      <c r="AC170" s="466"/>
      <c r="AD170" s="104"/>
      <c r="AE170" s="104"/>
      <c r="AF170" s="104"/>
      <c r="AG170" s="104"/>
      <c r="AH170" s="104"/>
      <c r="AI170" s="104"/>
      <c r="AJ170" s="104"/>
      <c r="AK170" s="104"/>
      <c r="AM170" s="114"/>
      <c r="AO170" s="192"/>
    </row>
    <row r="171" spans="2:41" ht="38.65" customHeight="1">
      <c r="B171" s="681"/>
      <c r="C171" s="681"/>
      <c r="D171" s="681"/>
      <c r="F171" s="466"/>
      <c r="G171" s="466"/>
      <c r="H171" s="466"/>
      <c r="I171" s="466"/>
      <c r="J171" s="466"/>
      <c r="K171" s="466"/>
      <c r="L171" s="466"/>
      <c r="M171" s="466"/>
      <c r="N171" s="466"/>
      <c r="O171" s="466"/>
      <c r="P171" s="466"/>
      <c r="Q171" s="466"/>
      <c r="R171" s="466"/>
      <c r="S171" s="466"/>
      <c r="T171" s="466"/>
      <c r="U171" s="466"/>
      <c r="V171" s="466"/>
      <c r="W171" s="466"/>
      <c r="X171" s="466"/>
      <c r="Y171" s="466"/>
      <c r="Z171" s="466"/>
      <c r="AA171" s="466"/>
      <c r="AB171" s="466"/>
      <c r="AC171" s="466"/>
      <c r="AD171" s="104"/>
      <c r="AE171" s="104"/>
      <c r="AF171" s="104"/>
      <c r="AG171" s="104"/>
      <c r="AH171" s="104"/>
      <c r="AI171" s="104"/>
      <c r="AJ171" s="104"/>
      <c r="AK171" s="104"/>
      <c r="AM171" s="114"/>
      <c r="AO171" s="192"/>
    </row>
    <row r="172" spans="2:41" ht="38.65" customHeight="1">
      <c r="B172" s="681"/>
      <c r="C172" s="681"/>
      <c r="D172" s="681"/>
      <c r="F172" s="466"/>
      <c r="G172" s="466"/>
      <c r="H172" s="466"/>
      <c r="I172" s="466"/>
      <c r="J172" s="466"/>
      <c r="K172" s="466"/>
      <c r="L172" s="466"/>
      <c r="M172" s="466"/>
      <c r="N172" s="466"/>
      <c r="O172" s="466"/>
      <c r="P172" s="466"/>
      <c r="Q172" s="466"/>
      <c r="R172" s="466"/>
      <c r="S172" s="466"/>
      <c r="T172" s="466"/>
      <c r="U172" s="466"/>
      <c r="V172" s="466"/>
      <c r="W172" s="466"/>
      <c r="X172" s="466"/>
      <c r="Y172" s="466"/>
      <c r="Z172" s="466"/>
      <c r="AA172" s="466"/>
      <c r="AB172" s="466"/>
      <c r="AC172" s="466"/>
      <c r="AD172" s="104"/>
      <c r="AE172" s="104"/>
      <c r="AF172" s="104"/>
      <c r="AG172" s="104"/>
      <c r="AH172" s="104"/>
      <c r="AI172" s="104"/>
      <c r="AJ172" s="104"/>
      <c r="AK172" s="104"/>
      <c r="AM172" s="114"/>
      <c r="AO172" s="192"/>
    </row>
    <row r="173" spans="2:41" ht="38.65" customHeight="1">
      <c r="B173" s="681"/>
      <c r="C173" s="681"/>
      <c r="D173" s="681"/>
      <c r="F173" s="466"/>
      <c r="G173" s="466"/>
      <c r="H173" s="466"/>
      <c r="I173" s="466"/>
      <c r="J173" s="466"/>
      <c r="K173" s="466"/>
      <c r="L173" s="466"/>
      <c r="M173" s="466"/>
      <c r="N173" s="466"/>
      <c r="O173" s="466"/>
      <c r="P173" s="466"/>
      <c r="Q173" s="466"/>
      <c r="R173" s="466"/>
      <c r="S173" s="466"/>
      <c r="T173" s="466"/>
      <c r="U173" s="466"/>
      <c r="V173" s="466"/>
      <c r="W173" s="466"/>
      <c r="X173" s="466"/>
      <c r="Y173" s="466"/>
      <c r="Z173" s="466"/>
      <c r="AA173" s="466"/>
      <c r="AB173" s="466"/>
      <c r="AC173" s="466"/>
      <c r="AD173" s="104"/>
      <c r="AE173" s="104"/>
      <c r="AF173" s="104"/>
      <c r="AG173" s="104"/>
      <c r="AH173" s="104"/>
      <c r="AI173" s="104"/>
      <c r="AJ173" s="104"/>
      <c r="AK173" s="104"/>
      <c r="AM173" s="114"/>
      <c r="AO173" s="192"/>
    </row>
    <row r="174" spans="2:41" ht="38.65" customHeight="1">
      <c r="B174" s="681"/>
      <c r="C174" s="681"/>
      <c r="D174" s="681"/>
      <c r="F174" s="466"/>
      <c r="G174" s="466"/>
      <c r="H174" s="466"/>
      <c r="I174" s="466"/>
      <c r="J174" s="466"/>
      <c r="K174" s="466"/>
      <c r="L174" s="466"/>
      <c r="M174" s="466"/>
      <c r="N174" s="466"/>
      <c r="O174" s="466"/>
      <c r="P174" s="466"/>
      <c r="Q174" s="466"/>
      <c r="R174" s="466"/>
      <c r="S174" s="466"/>
      <c r="T174" s="466"/>
      <c r="U174" s="466"/>
      <c r="V174" s="466"/>
      <c r="W174" s="466"/>
      <c r="X174" s="466"/>
      <c r="Y174" s="466"/>
      <c r="Z174" s="466"/>
      <c r="AA174" s="466"/>
      <c r="AB174" s="466"/>
      <c r="AC174" s="466"/>
      <c r="AD174" s="104"/>
      <c r="AE174" s="104"/>
      <c r="AF174" s="104"/>
      <c r="AG174" s="104"/>
      <c r="AH174" s="104"/>
      <c r="AI174" s="104"/>
      <c r="AJ174" s="104"/>
      <c r="AK174" s="104"/>
      <c r="AM174" s="114"/>
      <c r="AO174" s="192"/>
    </row>
    <row r="175" spans="2:41" ht="38.65" customHeight="1">
      <c r="B175" s="681"/>
      <c r="C175" s="681"/>
      <c r="D175" s="681"/>
      <c r="F175" s="466"/>
      <c r="G175" s="466"/>
      <c r="H175" s="466"/>
      <c r="I175" s="466"/>
      <c r="J175" s="466"/>
      <c r="K175" s="466"/>
      <c r="L175" s="466"/>
      <c r="M175" s="466"/>
      <c r="N175" s="466"/>
      <c r="O175" s="466"/>
      <c r="P175" s="466"/>
      <c r="Q175" s="466"/>
      <c r="R175" s="466"/>
      <c r="S175" s="466"/>
      <c r="T175" s="466"/>
      <c r="U175" s="466"/>
      <c r="V175" s="466"/>
      <c r="W175" s="466"/>
      <c r="X175" s="466"/>
      <c r="Y175" s="466"/>
      <c r="Z175" s="466"/>
      <c r="AA175" s="466"/>
      <c r="AB175" s="466"/>
      <c r="AC175" s="466"/>
      <c r="AD175" s="104"/>
      <c r="AE175" s="104"/>
      <c r="AF175" s="104"/>
      <c r="AG175" s="104"/>
      <c r="AH175" s="104"/>
      <c r="AI175" s="104"/>
      <c r="AJ175" s="104"/>
      <c r="AK175" s="104"/>
      <c r="AM175" s="114"/>
      <c r="AO175" s="192"/>
    </row>
    <row r="176" spans="2:41" ht="38.65" customHeight="1">
      <c r="B176" s="681"/>
      <c r="C176" s="681"/>
      <c r="D176" s="681"/>
      <c r="F176" s="466"/>
      <c r="G176" s="466"/>
      <c r="H176" s="466"/>
      <c r="I176" s="466"/>
      <c r="J176" s="466"/>
      <c r="K176" s="466"/>
      <c r="L176" s="466"/>
      <c r="M176" s="466"/>
      <c r="N176" s="466"/>
      <c r="O176" s="466"/>
      <c r="P176" s="466"/>
      <c r="Q176" s="466"/>
      <c r="R176" s="466"/>
      <c r="S176" s="466"/>
      <c r="T176" s="466"/>
      <c r="U176" s="466"/>
      <c r="V176" s="466"/>
      <c r="W176" s="466"/>
      <c r="X176" s="466"/>
      <c r="Y176" s="466"/>
      <c r="Z176" s="466"/>
      <c r="AA176" s="466"/>
      <c r="AB176" s="466"/>
      <c r="AC176" s="466"/>
      <c r="AD176" s="104"/>
      <c r="AE176" s="104"/>
      <c r="AF176" s="104"/>
      <c r="AG176" s="104"/>
      <c r="AH176" s="104"/>
      <c r="AI176" s="104"/>
      <c r="AJ176" s="104"/>
      <c r="AK176" s="104"/>
      <c r="AM176" s="114"/>
      <c r="AO176" s="192"/>
    </row>
    <row r="177" spans="2:41" ht="38.65" customHeight="1">
      <c r="B177" s="681"/>
      <c r="C177" s="681"/>
      <c r="D177" s="681"/>
      <c r="F177" s="466"/>
      <c r="G177" s="466"/>
      <c r="H177" s="466"/>
      <c r="I177" s="466"/>
      <c r="J177" s="466"/>
      <c r="K177" s="466"/>
      <c r="L177" s="466"/>
      <c r="M177" s="466"/>
      <c r="N177" s="466"/>
      <c r="O177" s="466"/>
      <c r="P177" s="466"/>
      <c r="Q177" s="466"/>
      <c r="R177" s="466"/>
      <c r="S177" s="466"/>
      <c r="T177" s="466"/>
      <c r="U177" s="466"/>
      <c r="V177" s="466"/>
      <c r="W177" s="466"/>
      <c r="X177" s="466"/>
      <c r="Y177" s="466"/>
      <c r="Z177" s="466"/>
      <c r="AA177" s="466"/>
      <c r="AB177" s="466"/>
      <c r="AC177" s="466"/>
      <c r="AD177" s="104"/>
      <c r="AE177" s="104"/>
      <c r="AF177" s="104"/>
      <c r="AG177" s="104"/>
      <c r="AH177" s="104"/>
      <c r="AI177" s="104"/>
      <c r="AJ177" s="104"/>
      <c r="AK177" s="104"/>
      <c r="AM177" s="114"/>
      <c r="AO177" s="192"/>
    </row>
    <row r="178" spans="2:41" ht="38.65" customHeight="1">
      <c r="B178" s="681"/>
      <c r="C178" s="681"/>
      <c r="D178" s="681"/>
      <c r="F178" s="466"/>
      <c r="G178" s="466"/>
      <c r="H178" s="466"/>
      <c r="I178" s="466"/>
      <c r="J178" s="466"/>
      <c r="K178" s="466"/>
      <c r="L178" s="466"/>
      <c r="M178" s="466"/>
      <c r="N178" s="466"/>
      <c r="O178" s="466"/>
      <c r="P178" s="466"/>
      <c r="Q178" s="466"/>
      <c r="R178" s="466"/>
      <c r="S178" s="466"/>
      <c r="T178" s="466"/>
      <c r="U178" s="466"/>
      <c r="V178" s="466"/>
      <c r="W178" s="466"/>
      <c r="X178" s="466"/>
      <c r="Y178" s="466"/>
      <c r="Z178" s="466"/>
      <c r="AA178" s="466"/>
      <c r="AB178" s="466"/>
      <c r="AC178" s="466"/>
      <c r="AD178" s="104"/>
      <c r="AE178" s="104"/>
      <c r="AF178" s="104"/>
      <c r="AG178" s="104"/>
      <c r="AH178" s="104"/>
      <c r="AI178" s="104"/>
      <c r="AJ178" s="104"/>
      <c r="AK178" s="104"/>
      <c r="AM178" s="114"/>
      <c r="AO178" s="192"/>
    </row>
    <row r="179" spans="2:41" ht="38.65" customHeight="1">
      <c r="B179" s="681"/>
      <c r="C179" s="681"/>
      <c r="D179" s="681"/>
      <c r="F179" s="466"/>
      <c r="G179" s="466"/>
      <c r="H179" s="466"/>
      <c r="I179" s="466"/>
      <c r="J179" s="466"/>
      <c r="K179" s="466"/>
      <c r="L179" s="466"/>
      <c r="M179" s="466"/>
      <c r="N179" s="466"/>
      <c r="O179" s="466"/>
      <c r="P179" s="466"/>
      <c r="Q179" s="466"/>
      <c r="R179" s="466"/>
      <c r="S179" s="466"/>
      <c r="T179" s="466"/>
      <c r="U179" s="466"/>
      <c r="V179" s="466"/>
      <c r="W179" s="466"/>
      <c r="X179" s="466"/>
      <c r="Y179" s="466"/>
      <c r="Z179" s="466"/>
      <c r="AA179" s="466"/>
      <c r="AB179" s="466"/>
      <c r="AC179" s="466"/>
      <c r="AD179" s="104"/>
      <c r="AE179" s="104"/>
      <c r="AF179" s="104"/>
      <c r="AG179" s="104"/>
      <c r="AH179" s="104"/>
      <c r="AI179" s="104"/>
      <c r="AJ179" s="104"/>
      <c r="AK179" s="104"/>
      <c r="AM179" s="114"/>
      <c r="AO179" s="192"/>
    </row>
    <row r="180" spans="2:41" ht="38.65" customHeight="1">
      <c r="B180" s="681"/>
      <c r="C180" s="681"/>
      <c r="D180" s="681"/>
      <c r="F180" s="466"/>
      <c r="G180" s="466"/>
      <c r="H180" s="466"/>
      <c r="I180" s="466"/>
      <c r="J180" s="466"/>
      <c r="K180" s="466"/>
      <c r="L180" s="466"/>
      <c r="M180" s="466"/>
      <c r="N180" s="466"/>
      <c r="O180" s="466"/>
      <c r="P180" s="466"/>
      <c r="Q180" s="466"/>
      <c r="R180" s="466"/>
      <c r="S180" s="466"/>
      <c r="T180" s="466"/>
      <c r="U180" s="466"/>
      <c r="V180" s="466"/>
      <c r="W180" s="466"/>
      <c r="X180" s="466"/>
      <c r="Y180" s="466"/>
      <c r="Z180" s="466"/>
      <c r="AA180" s="466"/>
      <c r="AB180" s="466"/>
      <c r="AC180" s="466"/>
      <c r="AD180" s="104"/>
      <c r="AE180" s="104"/>
      <c r="AF180" s="104"/>
      <c r="AG180" s="104"/>
      <c r="AH180" s="104"/>
      <c r="AI180" s="104"/>
      <c r="AJ180" s="104"/>
      <c r="AK180" s="104"/>
      <c r="AM180" s="114"/>
      <c r="AO180" s="192"/>
    </row>
    <row r="181" spans="2:41" ht="38.65" customHeight="1">
      <c r="B181" s="681"/>
      <c r="C181" s="681"/>
      <c r="D181" s="681"/>
      <c r="F181" s="466"/>
      <c r="G181" s="466"/>
      <c r="H181" s="466"/>
      <c r="I181" s="466"/>
      <c r="J181" s="466"/>
      <c r="K181" s="466"/>
      <c r="L181" s="466"/>
      <c r="M181" s="466"/>
      <c r="N181" s="466"/>
      <c r="O181" s="466"/>
      <c r="P181" s="466"/>
      <c r="Q181" s="466"/>
      <c r="R181" s="466"/>
      <c r="S181" s="466"/>
      <c r="T181" s="466"/>
      <c r="U181" s="466"/>
      <c r="V181" s="466"/>
      <c r="W181" s="466"/>
      <c r="X181" s="466"/>
      <c r="Y181" s="466"/>
      <c r="Z181" s="466"/>
      <c r="AA181" s="466"/>
      <c r="AB181" s="466"/>
      <c r="AC181" s="466"/>
      <c r="AD181" s="104"/>
      <c r="AE181" s="104"/>
      <c r="AF181" s="104"/>
      <c r="AG181" s="104"/>
      <c r="AH181" s="104"/>
      <c r="AI181" s="104"/>
      <c r="AJ181" s="104"/>
      <c r="AK181" s="104"/>
      <c r="AM181" s="114"/>
      <c r="AO181" s="192"/>
    </row>
    <row r="183" spans="2:41">
      <c r="B183" s="226"/>
    </row>
    <row r="187" spans="2:41" s="84" customFormat="1" ht="13.15">
      <c r="B187" s="84" t="s">
        <v>80</v>
      </c>
      <c r="E187" s="85"/>
      <c r="F187" s="86"/>
      <c r="G187" s="87"/>
    </row>
    <row r="190" spans="2:41">
      <c r="B190" s="1088" t="s">
        <v>844</v>
      </c>
      <c r="C190" s="447" t="s">
        <v>873</v>
      </c>
      <c r="D190" s="1088" t="s">
        <v>100</v>
      </c>
      <c r="E190" s="1088" t="s">
        <v>712</v>
      </c>
      <c r="F190" s="448" cm="1">
        <f t="array" ref="F190:AC190">_xlfn._xlws.FILTER($F$221:$AC$286,($B$221:$B$286=$B$190)*($C$221:$C$286=C190)*(($D$221:$D$286=$D$190) + ($D$221:$D$286="All zones"))*($E$221:$E$286=$E$190),"No match")</f>
        <v>0.15</v>
      </c>
      <c r="G190" s="447">
        <v>0.15</v>
      </c>
      <c r="H190" s="447">
        <v>0.05</v>
      </c>
      <c r="I190" s="447">
        <v>0</v>
      </c>
      <c r="J190" s="447">
        <v>0</v>
      </c>
      <c r="K190" s="447">
        <v>0</v>
      </c>
      <c r="L190" s="447">
        <v>0</v>
      </c>
      <c r="M190" s="447">
        <v>0.05</v>
      </c>
      <c r="N190" s="447">
        <v>0.05</v>
      </c>
      <c r="O190" s="447">
        <v>0.05</v>
      </c>
      <c r="P190" s="447">
        <v>0.2</v>
      </c>
      <c r="Q190" s="447">
        <v>0.5</v>
      </c>
      <c r="R190" s="447">
        <v>0.8</v>
      </c>
      <c r="S190" s="447">
        <v>0.7</v>
      </c>
      <c r="T190" s="447">
        <v>0.4</v>
      </c>
      <c r="U190" s="447">
        <v>0.2</v>
      </c>
      <c r="V190" s="447">
        <v>0.25</v>
      </c>
      <c r="W190" s="447">
        <v>0.5</v>
      </c>
      <c r="X190" s="447">
        <v>0.8</v>
      </c>
      <c r="Y190" s="447">
        <v>0.8</v>
      </c>
      <c r="Z190" s="447">
        <v>0.8</v>
      </c>
      <c r="AA190" s="447">
        <v>0.5</v>
      </c>
      <c r="AB190" s="447">
        <v>0.35</v>
      </c>
      <c r="AC190" s="447">
        <v>0.2</v>
      </c>
    </row>
    <row r="191" spans="2:41">
      <c r="B191" s="1088"/>
      <c r="C191" s="449" t="s">
        <v>874</v>
      </c>
      <c r="D191" s="1088"/>
      <c r="E191" s="1088"/>
      <c r="F191" s="448" cm="1">
        <f t="array" ref="F191:AC191">_xlfn._xlws.FILTER($F$221:$AC$286,($B$221:$B$286=$B$190)*($C$221:$C$286=C191)*(($D$221:$D$286=$D$190) + ($D$221:$D$286="All zones"))*($E$221:$E$286=$E$190),"No match")</f>
        <v>0</v>
      </c>
      <c r="G191" s="449">
        <v>0</v>
      </c>
      <c r="H191" s="449">
        <v>0</v>
      </c>
      <c r="I191" s="449">
        <v>0</v>
      </c>
      <c r="J191" s="449">
        <v>0</v>
      </c>
      <c r="K191" s="449">
        <v>0</v>
      </c>
      <c r="L191" s="449">
        <v>0.25</v>
      </c>
      <c r="M191" s="449">
        <v>0.75</v>
      </c>
      <c r="N191" s="449">
        <v>0.9</v>
      </c>
      <c r="O191" s="449">
        <v>0.9</v>
      </c>
      <c r="P191" s="449">
        <v>0.9</v>
      </c>
      <c r="Q191" s="449">
        <v>0.9</v>
      </c>
      <c r="R191" s="449">
        <v>0.9</v>
      </c>
      <c r="S191" s="449">
        <v>0.9</v>
      </c>
      <c r="T191" s="449">
        <v>0.75</v>
      </c>
      <c r="U191" s="449">
        <v>0.25</v>
      </c>
      <c r="V191" s="449">
        <v>0.25</v>
      </c>
      <c r="W191" s="449">
        <v>0.75</v>
      </c>
      <c r="X191" s="449">
        <v>0.9</v>
      </c>
      <c r="Y191" s="449">
        <v>0.9</v>
      </c>
      <c r="Z191" s="449">
        <v>0.9</v>
      </c>
      <c r="AA191" s="449">
        <v>0.9</v>
      </c>
      <c r="AB191" s="449">
        <v>0.75</v>
      </c>
      <c r="AC191" s="449">
        <v>0.25</v>
      </c>
    </row>
    <row r="192" spans="2:41">
      <c r="B192" s="1088"/>
      <c r="C192" s="447" t="s">
        <v>875</v>
      </c>
      <c r="D192" s="1088"/>
      <c r="E192" s="1088"/>
      <c r="F192" s="448" t="str" cm="1">
        <f t="array" ref="F192">_xlfn._xlws.FILTER($F$221:$AC$286,($B$221:$B$286=$B$190)*($C$221:$C$286=C192)*(($D$221:$D$286=$D$190) + ($D$221:$D$286="All zones"))*($E$221:$E$286=$E$190),"No match")</f>
        <v>No match</v>
      </c>
      <c r="G192" s="447"/>
      <c r="H192" s="447"/>
      <c r="I192" s="447"/>
      <c r="J192" s="447"/>
      <c r="K192" s="447"/>
      <c r="L192" s="447"/>
      <c r="M192" s="447"/>
      <c r="N192" s="447"/>
      <c r="O192" s="447"/>
      <c r="P192" s="447"/>
      <c r="Q192" s="447"/>
      <c r="R192" s="447"/>
      <c r="S192" s="447"/>
      <c r="T192" s="447"/>
      <c r="U192" s="447"/>
      <c r="V192" s="447"/>
      <c r="W192" s="447"/>
      <c r="X192" s="447"/>
      <c r="Y192" s="447"/>
      <c r="Z192" s="447"/>
      <c r="AA192" s="447"/>
      <c r="AB192" s="447"/>
      <c r="AC192" s="447"/>
    </row>
    <row r="193" spans="2:29">
      <c r="B193" s="1088"/>
      <c r="C193" s="449" t="s">
        <v>876</v>
      </c>
      <c r="D193" s="1088"/>
      <c r="E193" s="1088"/>
      <c r="F193" s="448" cm="1">
        <f t="array" ref="F193:AC193">_xlfn._xlws.FILTER($F$221:$AC$286,($B$221:$B$286=$B$190)*($C$221:$C$286=C193)*(($D$221:$D$286=$D$190) + ($D$221:$D$286="All zones"))*($E$221:$E$286=$E$190),"No match")</f>
        <v>0.15</v>
      </c>
      <c r="G193" s="449">
        <v>0.15</v>
      </c>
      <c r="H193" s="449">
        <v>0.05</v>
      </c>
      <c r="I193" s="449">
        <v>0</v>
      </c>
      <c r="J193" s="449">
        <v>0</v>
      </c>
      <c r="K193" s="449">
        <v>0</v>
      </c>
      <c r="L193" s="449">
        <v>0</v>
      </c>
      <c r="M193" s="449">
        <v>0.05</v>
      </c>
      <c r="N193" s="449">
        <v>0.05</v>
      </c>
      <c r="O193" s="449">
        <v>0.05</v>
      </c>
      <c r="P193" s="449">
        <v>0.2</v>
      </c>
      <c r="Q193" s="449">
        <v>0.5</v>
      </c>
      <c r="R193" s="449">
        <v>0.8</v>
      </c>
      <c r="S193" s="449">
        <v>0.7</v>
      </c>
      <c r="T193" s="449">
        <v>0.4</v>
      </c>
      <c r="U193" s="449">
        <v>0.2</v>
      </c>
      <c r="V193" s="449">
        <v>0.25</v>
      </c>
      <c r="W193" s="449">
        <v>0.5</v>
      </c>
      <c r="X193" s="449">
        <v>0.8</v>
      </c>
      <c r="Y193" s="449">
        <v>0.8</v>
      </c>
      <c r="Z193" s="449">
        <v>0.8</v>
      </c>
      <c r="AA193" s="449">
        <v>0.5</v>
      </c>
      <c r="AB193" s="449">
        <v>0.35</v>
      </c>
      <c r="AC193" s="449">
        <v>0.2</v>
      </c>
    </row>
    <row r="194" spans="2:29">
      <c r="B194" s="1088"/>
      <c r="C194" s="447" t="s">
        <v>877</v>
      </c>
      <c r="D194" s="1088"/>
      <c r="E194" s="1088"/>
      <c r="F194" s="448" cm="1">
        <f t="array" ref="F194:AC194">_xlfn._xlws.FILTER($F$221:$AC$286,($B$221:$B$286=$B$190)*($C$221:$C$286=C194)*(($D$221:$D$286=$D$190) + ($D$221:$D$286="All zones"))*($E$221:$E$286=$E$190),"No match")</f>
        <v>0.05</v>
      </c>
      <c r="G194" s="449">
        <v>0</v>
      </c>
      <c r="H194" s="449">
        <v>0</v>
      </c>
      <c r="I194" s="449">
        <v>0</v>
      </c>
      <c r="J194" s="449">
        <v>0</v>
      </c>
      <c r="K194" s="449">
        <v>0.05</v>
      </c>
      <c r="L194" s="449">
        <v>0.1</v>
      </c>
      <c r="M194" s="449">
        <v>0.4</v>
      </c>
      <c r="N194" s="449">
        <v>0.4</v>
      </c>
      <c r="O194" s="449">
        <v>0.4</v>
      </c>
      <c r="P194" s="449">
        <v>0.2</v>
      </c>
      <c r="Q194" s="449">
        <v>0.5</v>
      </c>
      <c r="R194" s="449">
        <v>0.8</v>
      </c>
      <c r="S194" s="449">
        <v>0.7</v>
      </c>
      <c r="T194" s="449">
        <v>0.4</v>
      </c>
      <c r="U194" s="449">
        <v>0.2</v>
      </c>
      <c r="V194" s="449">
        <v>0.25</v>
      </c>
      <c r="W194" s="449">
        <v>0.5</v>
      </c>
      <c r="X194" s="449">
        <v>0.8</v>
      </c>
      <c r="Y194" s="449">
        <v>0.8</v>
      </c>
      <c r="Z194" s="449">
        <v>0.8</v>
      </c>
      <c r="AA194" s="449">
        <v>0.5</v>
      </c>
      <c r="AB194" s="449">
        <v>0.35</v>
      </c>
      <c r="AC194" s="449">
        <v>0.2</v>
      </c>
    </row>
    <row r="195" spans="2:29">
      <c r="B195" s="1088"/>
      <c r="C195" s="447" t="s">
        <v>878</v>
      </c>
      <c r="D195" s="1088"/>
      <c r="E195" s="1088"/>
      <c r="F195" s="448" cm="1">
        <f t="array" ref="F195:AC195">_xlfn._xlws.FILTER($F$221:$AC$286,($B$221:$B$286=$B$190)*($C$221:$C$286=C195)*(($D$221:$D$286=$D$190) + ($D$221:$D$286="All zones"))*($E$221:$E$286=$E$190),"No match")</f>
        <v>0.05</v>
      </c>
      <c r="G195" s="447">
        <v>0</v>
      </c>
      <c r="H195" s="447">
        <v>0</v>
      </c>
      <c r="I195" s="447">
        <v>0</v>
      </c>
      <c r="J195" s="447">
        <v>0</v>
      </c>
      <c r="K195" s="447">
        <v>0.05</v>
      </c>
      <c r="L195" s="447">
        <v>0.1</v>
      </c>
      <c r="M195" s="447">
        <v>0.4</v>
      </c>
      <c r="N195" s="447">
        <v>0.4</v>
      </c>
      <c r="O195" s="447">
        <v>0.4</v>
      </c>
      <c r="P195" s="447">
        <v>0.2</v>
      </c>
      <c r="Q195" s="447">
        <v>0.5</v>
      </c>
      <c r="R195" s="447">
        <v>0.8</v>
      </c>
      <c r="S195" s="447">
        <v>0.7</v>
      </c>
      <c r="T195" s="447">
        <v>0.4</v>
      </c>
      <c r="U195" s="447">
        <v>0.2</v>
      </c>
      <c r="V195" s="447">
        <v>0.25</v>
      </c>
      <c r="W195" s="447">
        <v>0.5</v>
      </c>
      <c r="X195" s="447">
        <v>0.8</v>
      </c>
      <c r="Y195" s="447">
        <v>0.8</v>
      </c>
      <c r="Z195" s="447">
        <v>0.8</v>
      </c>
      <c r="AA195" s="447">
        <v>0.5</v>
      </c>
      <c r="AB195" s="447">
        <v>0.35</v>
      </c>
      <c r="AC195" s="447">
        <v>0.2</v>
      </c>
    </row>
    <row r="197" spans="2:29">
      <c r="B197" s="102" t="str">
        <f>B190&amp;" -  "&amp;D190&amp; " - "&amp;E190</f>
        <v>Occupancy -  Kitchen - Weekday</v>
      </c>
    </row>
    <row r="219" spans="2:33" hidden="1"/>
    <row r="220" spans="2:33" ht="15.6" hidden="1">
      <c r="B220" s="221" t="s">
        <v>879</v>
      </c>
      <c r="S220" s="442" t="s">
        <v>880</v>
      </c>
      <c r="T220" s="443"/>
      <c r="U220" s="443"/>
      <c r="V220" s="443"/>
      <c r="W220" s="443"/>
      <c r="X220" s="443"/>
      <c r="Y220" s="443"/>
      <c r="Z220" s="443"/>
      <c r="AA220" s="443"/>
      <c r="AB220" s="443"/>
      <c r="AC220" s="443"/>
      <c r="AD220" s="443"/>
      <c r="AE220" s="443"/>
      <c r="AF220" s="443"/>
      <c r="AG220" s="443"/>
    </row>
    <row r="221" spans="2:33" ht="15.6" hidden="1">
      <c r="B221" s="472" t="s">
        <v>881</v>
      </c>
      <c r="C221" s="473" t="s">
        <v>878</v>
      </c>
      <c r="D221" s="474" t="s">
        <v>882</v>
      </c>
      <c r="E221" s="504" t="s">
        <v>712</v>
      </c>
      <c r="F221" s="565">
        <f t="shared" ref="F221:AC221" si="6">F10</f>
        <v>0.15</v>
      </c>
      <c r="G221" s="476">
        <f t="shared" si="6"/>
        <v>0.15</v>
      </c>
      <c r="H221" s="476">
        <f t="shared" si="6"/>
        <v>0.15</v>
      </c>
      <c r="I221" s="476">
        <f t="shared" si="6"/>
        <v>0.15</v>
      </c>
      <c r="J221" s="476">
        <f t="shared" si="6"/>
        <v>0.15</v>
      </c>
      <c r="K221" s="476">
        <f t="shared" si="6"/>
        <v>0.2</v>
      </c>
      <c r="L221" s="476">
        <f t="shared" si="6"/>
        <v>0.3</v>
      </c>
      <c r="M221" s="476">
        <f t="shared" si="6"/>
        <v>0.72</v>
      </c>
      <c r="N221" s="476">
        <f t="shared" si="6"/>
        <v>0.78</v>
      </c>
      <c r="O221" s="476">
        <f t="shared" si="6"/>
        <v>0.8</v>
      </c>
      <c r="P221" s="476">
        <f t="shared" si="6"/>
        <v>0.9</v>
      </c>
      <c r="Q221" s="476">
        <f t="shared" si="6"/>
        <v>0.9</v>
      </c>
      <c r="R221" s="476">
        <f t="shared" si="6"/>
        <v>0.9</v>
      </c>
      <c r="S221" s="476">
        <f t="shared" si="6"/>
        <v>0.88</v>
      </c>
      <c r="T221" s="476">
        <f t="shared" si="6"/>
        <v>0.77</v>
      </c>
      <c r="U221" s="476">
        <f t="shared" si="6"/>
        <v>0.7</v>
      </c>
      <c r="V221" s="476">
        <f t="shared" si="6"/>
        <v>0.72</v>
      </c>
      <c r="W221" s="476">
        <f t="shared" si="6"/>
        <v>0.8</v>
      </c>
      <c r="X221" s="476">
        <f t="shared" si="6"/>
        <v>0.9</v>
      </c>
      <c r="Y221" s="476">
        <f t="shared" si="6"/>
        <v>0.9</v>
      </c>
      <c r="Z221" s="476">
        <f t="shared" si="6"/>
        <v>0.9</v>
      </c>
      <c r="AA221" s="476">
        <f t="shared" si="6"/>
        <v>0.8</v>
      </c>
      <c r="AB221" s="476">
        <f t="shared" si="6"/>
        <v>0.62</v>
      </c>
      <c r="AC221" s="477">
        <f t="shared" si="6"/>
        <v>0.3</v>
      </c>
      <c r="AD221" s="443"/>
      <c r="AE221" s="443"/>
      <c r="AF221" s="443"/>
      <c r="AG221" s="443"/>
    </row>
    <row r="222" spans="2:33" ht="15.6" hidden="1">
      <c r="B222" s="478" t="s">
        <v>881</v>
      </c>
      <c r="C222" s="464" t="s">
        <v>878</v>
      </c>
      <c r="D222" s="465" t="s">
        <v>882</v>
      </c>
      <c r="E222" s="505" t="s">
        <v>542</v>
      </c>
      <c r="F222" s="566">
        <f t="shared" ref="F222:AC222" si="7">F11</f>
        <v>0.15</v>
      </c>
      <c r="G222" s="466">
        <f t="shared" si="7"/>
        <v>0.15</v>
      </c>
      <c r="H222" s="466">
        <f t="shared" si="7"/>
        <v>0.15</v>
      </c>
      <c r="I222" s="466">
        <f t="shared" si="7"/>
        <v>0.15</v>
      </c>
      <c r="J222" s="466">
        <f t="shared" si="7"/>
        <v>0.15</v>
      </c>
      <c r="K222" s="466">
        <f t="shared" si="7"/>
        <v>0.2</v>
      </c>
      <c r="L222" s="466">
        <f t="shared" si="7"/>
        <v>0.3</v>
      </c>
      <c r="M222" s="466">
        <f t="shared" si="7"/>
        <v>0.72</v>
      </c>
      <c r="N222" s="466">
        <f t="shared" si="7"/>
        <v>0.78</v>
      </c>
      <c r="O222" s="466">
        <f t="shared" si="7"/>
        <v>0.8</v>
      </c>
      <c r="P222" s="466">
        <f t="shared" si="7"/>
        <v>0.9</v>
      </c>
      <c r="Q222" s="466">
        <f t="shared" si="7"/>
        <v>0.9</v>
      </c>
      <c r="R222" s="466">
        <f t="shared" si="7"/>
        <v>0.9</v>
      </c>
      <c r="S222" s="466">
        <f t="shared" si="7"/>
        <v>0.88</v>
      </c>
      <c r="T222" s="466">
        <f t="shared" si="7"/>
        <v>0.77</v>
      </c>
      <c r="U222" s="466">
        <f t="shared" si="7"/>
        <v>0.7</v>
      </c>
      <c r="V222" s="466">
        <f t="shared" si="7"/>
        <v>0.72</v>
      </c>
      <c r="W222" s="466">
        <f t="shared" si="7"/>
        <v>0.8</v>
      </c>
      <c r="X222" s="466">
        <f t="shared" si="7"/>
        <v>0.9</v>
      </c>
      <c r="Y222" s="466">
        <f t="shared" si="7"/>
        <v>0.9</v>
      </c>
      <c r="Z222" s="466">
        <f t="shared" si="7"/>
        <v>0.9</v>
      </c>
      <c r="AA222" s="466">
        <f t="shared" si="7"/>
        <v>0.8</v>
      </c>
      <c r="AB222" s="466">
        <f t="shared" si="7"/>
        <v>0.62</v>
      </c>
      <c r="AC222" s="479">
        <f t="shared" si="7"/>
        <v>0.3</v>
      </c>
      <c r="AD222" s="443"/>
      <c r="AE222" s="443"/>
      <c r="AF222" s="443"/>
      <c r="AG222" s="443"/>
    </row>
    <row r="223" spans="2:33" ht="15.6" hidden="1">
      <c r="B223" s="480" t="s">
        <v>881</v>
      </c>
      <c r="C223" s="481" t="s">
        <v>878</v>
      </c>
      <c r="D223" s="482" t="s">
        <v>882</v>
      </c>
      <c r="E223" s="506" t="s">
        <v>543</v>
      </c>
      <c r="F223" s="567">
        <f t="shared" ref="F223:AC223" si="8">F12</f>
        <v>0.2</v>
      </c>
      <c r="G223" s="484">
        <f t="shared" si="8"/>
        <v>0.15</v>
      </c>
      <c r="H223" s="484">
        <f t="shared" si="8"/>
        <v>0.15</v>
      </c>
      <c r="I223" s="484">
        <f t="shared" si="8"/>
        <v>0.15</v>
      </c>
      <c r="J223" s="484">
        <f t="shared" si="8"/>
        <v>0.15</v>
      </c>
      <c r="K223" s="484">
        <f t="shared" si="8"/>
        <v>0.15</v>
      </c>
      <c r="L223" s="484">
        <f t="shared" si="8"/>
        <v>0.3</v>
      </c>
      <c r="M223" s="484">
        <f t="shared" si="8"/>
        <v>0.72</v>
      </c>
      <c r="N223" s="484">
        <f t="shared" si="8"/>
        <v>0.78</v>
      </c>
      <c r="O223" s="484">
        <f t="shared" si="8"/>
        <v>0.8</v>
      </c>
      <c r="P223" s="484">
        <f t="shared" si="8"/>
        <v>0.9</v>
      </c>
      <c r="Q223" s="484">
        <f t="shared" si="8"/>
        <v>0.9</v>
      </c>
      <c r="R223" s="484">
        <f t="shared" si="8"/>
        <v>0.9</v>
      </c>
      <c r="S223" s="484">
        <f t="shared" si="8"/>
        <v>0.88</v>
      </c>
      <c r="T223" s="484">
        <f t="shared" si="8"/>
        <v>0.77</v>
      </c>
      <c r="U223" s="484">
        <f t="shared" si="8"/>
        <v>0.7</v>
      </c>
      <c r="V223" s="484">
        <f t="shared" si="8"/>
        <v>0.72</v>
      </c>
      <c r="W223" s="484">
        <f t="shared" si="8"/>
        <v>0.8</v>
      </c>
      <c r="X223" s="484">
        <f t="shared" si="8"/>
        <v>0.9</v>
      </c>
      <c r="Y223" s="484">
        <f t="shared" si="8"/>
        <v>0.9</v>
      </c>
      <c r="Z223" s="484">
        <f t="shared" si="8"/>
        <v>0.9</v>
      </c>
      <c r="AA223" s="484">
        <f t="shared" si="8"/>
        <v>0.8</v>
      </c>
      <c r="AB223" s="484">
        <f t="shared" si="8"/>
        <v>0.62</v>
      </c>
      <c r="AC223" s="485">
        <f t="shared" si="8"/>
        <v>0.3</v>
      </c>
      <c r="AD223" s="443"/>
      <c r="AE223" s="443"/>
      <c r="AF223" s="443"/>
      <c r="AG223" s="443"/>
    </row>
    <row r="224" spans="2:33" ht="15.6" hidden="1">
      <c r="B224" s="472" t="s">
        <v>844</v>
      </c>
      <c r="C224" s="473" t="s">
        <v>878</v>
      </c>
      <c r="D224" s="474" t="s">
        <v>882</v>
      </c>
      <c r="E224" s="504" t="s">
        <v>712</v>
      </c>
      <c r="F224" s="565">
        <f t="shared" ref="F224:AC224" si="9">F4</f>
        <v>0.05</v>
      </c>
      <c r="G224" s="476">
        <f t="shared" si="9"/>
        <v>0</v>
      </c>
      <c r="H224" s="476">
        <f t="shared" si="9"/>
        <v>0</v>
      </c>
      <c r="I224" s="476">
        <f t="shared" si="9"/>
        <v>0</v>
      </c>
      <c r="J224" s="476">
        <f t="shared" si="9"/>
        <v>0</v>
      </c>
      <c r="K224" s="476">
        <f t="shared" si="9"/>
        <v>0.05</v>
      </c>
      <c r="L224" s="476">
        <f t="shared" si="9"/>
        <v>0.1</v>
      </c>
      <c r="M224" s="476">
        <f t="shared" si="9"/>
        <v>0.4</v>
      </c>
      <c r="N224" s="476">
        <f t="shared" si="9"/>
        <v>0.4</v>
      </c>
      <c r="O224" s="476">
        <f t="shared" si="9"/>
        <v>0.4</v>
      </c>
      <c r="P224" s="476">
        <f t="shared" si="9"/>
        <v>0.2</v>
      </c>
      <c r="Q224" s="476">
        <f t="shared" si="9"/>
        <v>0.5</v>
      </c>
      <c r="R224" s="476">
        <f t="shared" si="9"/>
        <v>0.8</v>
      </c>
      <c r="S224" s="476">
        <f t="shared" si="9"/>
        <v>0.7</v>
      </c>
      <c r="T224" s="476">
        <f t="shared" si="9"/>
        <v>0.4</v>
      </c>
      <c r="U224" s="476">
        <f t="shared" si="9"/>
        <v>0.2</v>
      </c>
      <c r="V224" s="476">
        <f t="shared" si="9"/>
        <v>0.25</v>
      </c>
      <c r="W224" s="476">
        <f t="shared" si="9"/>
        <v>0.5</v>
      </c>
      <c r="X224" s="476">
        <f t="shared" si="9"/>
        <v>0.8</v>
      </c>
      <c r="Y224" s="476">
        <f t="shared" si="9"/>
        <v>0.8</v>
      </c>
      <c r="Z224" s="476">
        <f t="shared" si="9"/>
        <v>0.8</v>
      </c>
      <c r="AA224" s="476">
        <f t="shared" si="9"/>
        <v>0.5</v>
      </c>
      <c r="AB224" s="476">
        <f t="shared" si="9"/>
        <v>0.35</v>
      </c>
      <c r="AC224" s="477">
        <f t="shared" si="9"/>
        <v>0.2</v>
      </c>
      <c r="AD224" s="443"/>
      <c r="AE224" s="443"/>
      <c r="AF224" s="443"/>
      <c r="AG224" s="443"/>
    </row>
    <row r="225" spans="2:33" ht="15.6" hidden="1">
      <c r="B225" s="478" t="s">
        <v>844</v>
      </c>
      <c r="C225" s="464" t="s">
        <v>878</v>
      </c>
      <c r="D225" s="465" t="s">
        <v>882</v>
      </c>
      <c r="E225" s="505" t="s">
        <v>542</v>
      </c>
      <c r="F225" s="566">
        <f t="shared" ref="F225:AC225" si="10">F5</f>
        <v>0.05</v>
      </c>
      <c r="G225" s="466">
        <f t="shared" si="10"/>
        <v>0</v>
      </c>
      <c r="H225" s="466">
        <f t="shared" si="10"/>
        <v>0</v>
      </c>
      <c r="I225" s="466">
        <f t="shared" si="10"/>
        <v>0</v>
      </c>
      <c r="J225" s="466">
        <f t="shared" si="10"/>
        <v>0</v>
      </c>
      <c r="K225" s="466">
        <f t="shared" si="10"/>
        <v>0</v>
      </c>
      <c r="L225" s="466">
        <f t="shared" si="10"/>
        <v>0.05</v>
      </c>
      <c r="M225" s="466">
        <f t="shared" si="10"/>
        <v>0.5</v>
      </c>
      <c r="N225" s="466">
        <f t="shared" si="10"/>
        <v>0.5</v>
      </c>
      <c r="O225" s="466">
        <f t="shared" si="10"/>
        <v>0.4</v>
      </c>
      <c r="P225" s="466">
        <f t="shared" si="10"/>
        <v>0.2</v>
      </c>
      <c r="Q225" s="466">
        <f t="shared" si="10"/>
        <v>0.45</v>
      </c>
      <c r="R225" s="466">
        <f t="shared" si="10"/>
        <v>0.5</v>
      </c>
      <c r="S225" s="466">
        <f t="shared" si="10"/>
        <v>0.5</v>
      </c>
      <c r="T225" s="466">
        <f t="shared" si="10"/>
        <v>0.35</v>
      </c>
      <c r="U225" s="466">
        <f t="shared" si="10"/>
        <v>0.3</v>
      </c>
      <c r="V225" s="466">
        <f t="shared" si="10"/>
        <v>0.3</v>
      </c>
      <c r="W225" s="466">
        <f t="shared" si="10"/>
        <v>0.3</v>
      </c>
      <c r="X225" s="466">
        <f t="shared" si="10"/>
        <v>0.7</v>
      </c>
      <c r="Y225" s="466">
        <f t="shared" si="10"/>
        <v>0.9</v>
      </c>
      <c r="Z225" s="466">
        <f t="shared" si="10"/>
        <v>0.7</v>
      </c>
      <c r="AA225" s="466">
        <f t="shared" si="10"/>
        <v>0.65</v>
      </c>
      <c r="AB225" s="466">
        <f t="shared" si="10"/>
        <v>0.55000000000000004</v>
      </c>
      <c r="AC225" s="479">
        <f t="shared" si="10"/>
        <v>0.35</v>
      </c>
      <c r="AD225" s="443"/>
      <c r="AE225" s="443"/>
      <c r="AF225" s="443"/>
      <c r="AG225" s="443"/>
    </row>
    <row r="226" spans="2:33" ht="15.6" hidden="1">
      <c r="B226" s="480" t="s">
        <v>844</v>
      </c>
      <c r="C226" s="481" t="s">
        <v>878</v>
      </c>
      <c r="D226" s="482" t="s">
        <v>882</v>
      </c>
      <c r="E226" s="506" t="s">
        <v>543</v>
      </c>
      <c r="F226" s="566">
        <f t="shared" ref="F226:AC226" si="11">F6</f>
        <v>0.05</v>
      </c>
      <c r="G226" s="466">
        <f t="shared" si="11"/>
        <v>0</v>
      </c>
      <c r="H226" s="466">
        <f t="shared" si="11"/>
        <v>0</v>
      </c>
      <c r="I226" s="466">
        <f t="shared" si="11"/>
        <v>0</v>
      </c>
      <c r="J226" s="466">
        <f t="shared" si="11"/>
        <v>0</v>
      </c>
      <c r="K226" s="466">
        <f t="shared" si="11"/>
        <v>0</v>
      </c>
      <c r="L226" s="466">
        <f t="shared" si="11"/>
        <v>0.05</v>
      </c>
      <c r="M226" s="466">
        <f t="shared" si="11"/>
        <v>0.5</v>
      </c>
      <c r="N226" s="466">
        <f t="shared" si="11"/>
        <v>0.5</v>
      </c>
      <c r="O226" s="466">
        <f t="shared" si="11"/>
        <v>0.2</v>
      </c>
      <c r="P226" s="466">
        <f t="shared" si="11"/>
        <v>0.2</v>
      </c>
      <c r="Q226" s="466">
        <f t="shared" si="11"/>
        <v>0.3</v>
      </c>
      <c r="R226" s="466">
        <f t="shared" si="11"/>
        <v>0.5</v>
      </c>
      <c r="S226" s="466">
        <f t="shared" si="11"/>
        <v>0.5</v>
      </c>
      <c r="T226" s="466">
        <f t="shared" si="11"/>
        <v>0.3</v>
      </c>
      <c r="U226" s="466">
        <f t="shared" si="11"/>
        <v>0.2</v>
      </c>
      <c r="V226" s="466">
        <f t="shared" si="11"/>
        <v>0.25</v>
      </c>
      <c r="W226" s="466">
        <f t="shared" si="11"/>
        <v>0.35</v>
      </c>
      <c r="X226" s="466">
        <f t="shared" si="11"/>
        <v>0.55000000000000004</v>
      </c>
      <c r="Y226" s="466">
        <f t="shared" si="11"/>
        <v>0.65</v>
      </c>
      <c r="Z226" s="466">
        <f t="shared" si="11"/>
        <v>0.7</v>
      </c>
      <c r="AA226" s="466">
        <f t="shared" si="11"/>
        <v>0.35</v>
      </c>
      <c r="AB226" s="466">
        <f t="shared" si="11"/>
        <v>0.2</v>
      </c>
      <c r="AC226" s="479">
        <f t="shared" si="11"/>
        <v>0.2</v>
      </c>
      <c r="AD226" s="443"/>
      <c r="AE226" s="443"/>
      <c r="AF226" s="443"/>
      <c r="AG226" s="443"/>
    </row>
    <row r="227" spans="2:33" ht="15.6" hidden="1">
      <c r="B227" s="472" t="s">
        <v>883</v>
      </c>
      <c r="C227" s="473" t="s">
        <v>878</v>
      </c>
      <c r="D227" s="473" t="s">
        <v>882</v>
      </c>
      <c r="E227" s="504" t="s">
        <v>712</v>
      </c>
      <c r="F227" s="565">
        <f t="shared" ref="F227:AC227" si="12">F7</f>
        <v>0.15</v>
      </c>
      <c r="G227" s="476">
        <f t="shared" si="12"/>
        <v>0.15</v>
      </c>
      <c r="H227" s="476">
        <f t="shared" si="12"/>
        <v>0.15</v>
      </c>
      <c r="I227" s="476">
        <f t="shared" si="12"/>
        <v>0.15</v>
      </c>
      <c r="J227" s="476">
        <f t="shared" si="12"/>
        <v>0.15</v>
      </c>
      <c r="K227" s="476">
        <f t="shared" si="12"/>
        <v>0.2</v>
      </c>
      <c r="L227" s="476">
        <f t="shared" si="12"/>
        <v>0.3</v>
      </c>
      <c r="M227" s="476">
        <f t="shared" si="12"/>
        <v>0.66999999999999993</v>
      </c>
      <c r="N227" s="476">
        <f t="shared" si="12"/>
        <v>0.73</v>
      </c>
      <c r="O227" s="476">
        <f t="shared" si="12"/>
        <v>0.75</v>
      </c>
      <c r="P227" s="476">
        <f t="shared" si="12"/>
        <v>0.85</v>
      </c>
      <c r="Q227" s="476">
        <f t="shared" si="12"/>
        <v>0.85</v>
      </c>
      <c r="R227" s="476">
        <f t="shared" si="12"/>
        <v>0.85</v>
      </c>
      <c r="S227" s="476">
        <f t="shared" si="12"/>
        <v>0.83</v>
      </c>
      <c r="T227" s="476">
        <f t="shared" si="12"/>
        <v>0.72</v>
      </c>
      <c r="U227" s="476">
        <f t="shared" si="12"/>
        <v>0.64999999999999991</v>
      </c>
      <c r="V227" s="476">
        <f t="shared" si="12"/>
        <v>0.66999999999999993</v>
      </c>
      <c r="W227" s="476">
        <f t="shared" si="12"/>
        <v>0.75</v>
      </c>
      <c r="X227" s="476">
        <f t="shared" si="12"/>
        <v>0.85</v>
      </c>
      <c r="Y227" s="476">
        <f t="shared" si="12"/>
        <v>0.85</v>
      </c>
      <c r="Z227" s="476">
        <f t="shared" si="12"/>
        <v>0.85</v>
      </c>
      <c r="AA227" s="476">
        <f t="shared" si="12"/>
        <v>0.75</v>
      </c>
      <c r="AB227" s="476">
        <f t="shared" si="12"/>
        <v>0.56999999999999995</v>
      </c>
      <c r="AC227" s="477">
        <f t="shared" si="12"/>
        <v>0.3</v>
      </c>
      <c r="AD227" s="443"/>
      <c r="AE227" s="443"/>
      <c r="AF227" s="443"/>
      <c r="AG227" s="443"/>
    </row>
    <row r="228" spans="2:33" ht="15.6" hidden="1">
      <c r="B228" s="478" t="s">
        <v>883</v>
      </c>
      <c r="C228" s="464" t="s">
        <v>878</v>
      </c>
      <c r="D228" s="464" t="s">
        <v>882</v>
      </c>
      <c r="E228" s="505" t="s">
        <v>542</v>
      </c>
      <c r="F228" s="566">
        <f t="shared" ref="F228:AC228" si="13">F8</f>
        <v>0.15</v>
      </c>
      <c r="G228" s="466">
        <f t="shared" si="13"/>
        <v>0.15</v>
      </c>
      <c r="H228" s="466">
        <f t="shared" si="13"/>
        <v>0.15</v>
      </c>
      <c r="I228" s="466">
        <f t="shared" si="13"/>
        <v>0.15</v>
      </c>
      <c r="J228" s="466">
        <f t="shared" si="13"/>
        <v>0.15</v>
      </c>
      <c r="K228" s="466">
        <f t="shared" si="13"/>
        <v>0.2</v>
      </c>
      <c r="L228" s="466">
        <f t="shared" si="13"/>
        <v>0.3</v>
      </c>
      <c r="M228" s="466">
        <f t="shared" si="13"/>
        <v>0.66999999999999993</v>
      </c>
      <c r="N228" s="466">
        <f t="shared" si="13"/>
        <v>0.73</v>
      </c>
      <c r="O228" s="466">
        <f t="shared" si="13"/>
        <v>0.75</v>
      </c>
      <c r="P228" s="466">
        <f t="shared" si="13"/>
        <v>0.85</v>
      </c>
      <c r="Q228" s="466">
        <f t="shared" si="13"/>
        <v>0.85</v>
      </c>
      <c r="R228" s="466">
        <f t="shared" si="13"/>
        <v>0.85</v>
      </c>
      <c r="S228" s="466">
        <f t="shared" si="13"/>
        <v>0.83</v>
      </c>
      <c r="T228" s="466">
        <f t="shared" si="13"/>
        <v>0.72</v>
      </c>
      <c r="U228" s="466">
        <f t="shared" si="13"/>
        <v>0.64999999999999991</v>
      </c>
      <c r="V228" s="466">
        <f t="shared" si="13"/>
        <v>0.66999999999999993</v>
      </c>
      <c r="W228" s="466">
        <f t="shared" si="13"/>
        <v>0.75</v>
      </c>
      <c r="X228" s="466">
        <f t="shared" si="13"/>
        <v>0.85</v>
      </c>
      <c r="Y228" s="466">
        <f t="shared" si="13"/>
        <v>0.85</v>
      </c>
      <c r="Z228" s="466">
        <f t="shared" si="13"/>
        <v>0.85</v>
      </c>
      <c r="AA228" s="466">
        <f t="shared" si="13"/>
        <v>0.75</v>
      </c>
      <c r="AB228" s="466">
        <f t="shared" si="13"/>
        <v>0.56999999999999995</v>
      </c>
      <c r="AC228" s="479">
        <f t="shared" si="13"/>
        <v>0.3</v>
      </c>
      <c r="AD228" s="443"/>
      <c r="AE228" s="443"/>
      <c r="AF228" s="443"/>
      <c r="AG228" s="443"/>
    </row>
    <row r="229" spans="2:33" ht="15.6" hidden="1">
      <c r="B229" s="480" t="s">
        <v>883</v>
      </c>
      <c r="C229" s="481" t="s">
        <v>878</v>
      </c>
      <c r="D229" s="481" t="s">
        <v>882</v>
      </c>
      <c r="E229" s="506" t="s">
        <v>543</v>
      </c>
      <c r="F229" s="567">
        <f t="shared" ref="F229:AC229" si="14">F9</f>
        <v>0.2</v>
      </c>
      <c r="G229" s="484">
        <f t="shared" si="14"/>
        <v>0.15</v>
      </c>
      <c r="H229" s="484">
        <f t="shared" si="14"/>
        <v>0.15</v>
      </c>
      <c r="I229" s="484">
        <f t="shared" si="14"/>
        <v>0.15</v>
      </c>
      <c r="J229" s="484">
        <f t="shared" si="14"/>
        <v>0.15</v>
      </c>
      <c r="K229" s="484">
        <f t="shared" si="14"/>
        <v>0.15</v>
      </c>
      <c r="L229" s="484">
        <f t="shared" si="14"/>
        <v>0.3</v>
      </c>
      <c r="M229" s="484">
        <f t="shared" si="14"/>
        <v>0.66999999999999993</v>
      </c>
      <c r="N229" s="484">
        <f t="shared" si="14"/>
        <v>0.73</v>
      </c>
      <c r="O229" s="484">
        <f t="shared" si="14"/>
        <v>0.75</v>
      </c>
      <c r="P229" s="484">
        <f t="shared" si="14"/>
        <v>0.85</v>
      </c>
      <c r="Q229" s="484">
        <f t="shared" si="14"/>
        <v>0.85</v>
      </c>
      <c r="R229" s="484">
        <f t="shared" si="14"/>
        <v>0.85</v>
      </c>
      <c r="S229" s="484">
        <f t="shared" si="14"/>
        <v>0.83</v>
      </c>
      <c r="T229" s="484">
        <f t="shared" si="14"/>
        <v>0.72</v>
      </c>
      <c r="U229" s="484">
        <f t="shared" si="14"/>
        <v>0.64999999999999991</v>
      </c>
      <c r="V229" s="484">
        <f t="shared" si="14"/>
        <v>0.66999999999999993</v>
      </c>
      <c r="W229" s="484">
        <f t="shared" si="14"/>
        <v>0.75</v>
      </c>
      <c r="X229" s="484">
        <f t="shared" si="14"/>
        <v>0.85</v>
      </c>
      <c r="Y229" s="484">
        <f t="shared" si="14"/>
        <v>0.85</v>
      </c>
      <c r="Z229" s="484">
        <f t="shared" si="14"/>
        <v>0.85</v>
      </c>
      <c r="AA229" s="484">
        <f t="shared" si="14"/>
        <v>0.75</v>
      </c>
      <c r="AB229" s="484">
        <f t="shared" si="14"/>
        <v>0.56999999999999995</v>
      </c>
      <c r="AC229" s="485">
        <f t="shared" si="14"/>
        <v>0.3</v>
      </c>
      <c r="AD229" s="443"/>
      <c r="AE229" s="443"/>
      <c r="AF229" s="443"/>
      <c r="AG229" s="443"/>
    </row>
    <row r="230" spans="2:33" hidden="1">
      <c r="B230" s="472" t="s">
        <v>881</v>
      </c>
      <c r="C230" s="473" t="s">
        <v>873</v>
      </c>
      <c r="D230" s="474" t="s">
        <v>882</v>
      </c>
      <c r="E230" s="504" t="s">
        <v>712</v>
      </c>
      <c r="F230" s="476">
        <v>0.15</v>
      </c>
      <c r="G230" s="476">
        <v>0.15</v>
      </c>
      <c r="H230" s="476">
        <v>0.15</v>
      </c>
      <c r="I230" s="476">
        <v>0.15</v>
      </c>
      <c r="J230" s="476">
        <v>0.15</v>
      </c>
      <c r="K230" s="476">
        <v>0.2</v>
      </c>
      <c r="L230" s="476">
        <v>0.4</v>
      </c>
      <c r="M230" s="476">
        <v>0.4</v>
      </c>
      <c r="N230" s="476">
        <v>0.6</v>
      </c>
      <c r="O230" s="476">
        <v>0.6</v>
      </c>
      <c r="P230" s="476">
        <v>0.9</v>
      </c>
      <c r="Q230" s="476">
        <v>0.9</v>
      </c>
      <c r="R230" s="476">
        <v>0.9</v>
      </c>
      <c r="S230" s="476">
        <v>0.9</v>
      </c>
      <c r="T230" s="476">
        <v>0.9</v>
      </c>
      <c r="U230" s="476">
        <v>0.9</v>
      </c>
      <c r="V230" s="476">
        <v>0.9</v>
      </c>
      <c r="W230" s="476">
        <v>0.9</v>
      </c>
      <c r="X230" s="476">
        <v>0.9</v>
      </c>
      <c r="Y230" s="476">
        <v>0.9</v>
      </c>
      <c r="Z230" s="476">
        <v>0.9</v>
      </c>
      <c r="AA230" s="476">
        <v>0.9</v>
      </c>
      <c r="AB230" s="476">
        <v>0.5</v>
      </c>
      <c r="AC230" s="477">
        <v>0.3</v>
      </c>
    </row>
    <row r="231" spans="2:33" hidden="1">
      <c r="B231" s="478" t="s">
        <v>881</v>
      </c>
      <c r="C231" s="464" t="s">
        <v>873</v>
      </c>
      <c r="D231" s="465" t="s">
        <v>882</v>
      </c>
      <c r="E231" s="505" t="s">
        <v>542</v>
      </c>
      <c r="F231" s="466">
        <v>0.2</v>
      </c>
      <c r="G231" s="466">
        <v>0.15</v>
      </c>
      <c r="H231" s="466">
        <v>0.15</v>
      </c>
      <c r="I231" s="466">
        <v>0.15</v>
      </c>
      <c r="J231" s="466">
        <v>0.15</v>
      </c>
      <c r="K231" s="466">
        <v>0.15</v>
      </c>
      <c r="L231" s="466">
        <v>0.3</v>
      </c>
      <c r="M231" s="466">
        <v>0.3</v>
      </c>
      <c r="N231" s="466">
        <v>0.6</v>
      </c>
      <c r="O231" s="466">
        <v>0.6</v>
      </c>
      <c r="P231" s="466">
        <v>0.8</v>
      </c>
      <c r="Q231" s="466">
        <v>0.8</v>
      </c>
      <c r="R231" s="466">
        <v>0.8</v>
      </c>
      <c r="S231" s="466">
        <v>0.8</v>
      </c>
      <c r="T231" s="466">
        <v>0.8</v>
      </c>
      <c r="U231" s="466">
        <v>0.8</v>
      </c>
      <c r="V231" s="466">
        <v>0.8</v>
      </c>
      <c r="W231" s="466">
        <v>0.9</v>
      </c>
      <c r="X231" s="466">
        <v>0.9</v>
      </c>
      <c r="Y231" s="466">
        <v>0.9</v>
      </c>
      <c r="Z231" s="466">
        <v>0.9</v>
      </c>
      <c r="AA231" s="466">
        <v>0.9</v>
      </c>
      <c r="AB231" s="466">
        <v>0.5</v>
      </c>
      <c r="AC231" s="479">
        <v>0.3</v>
      </c>
    </row>
    <row r="232" spans="2:33" hidden="1">
      <c r="B232" s="480" t="s">
        <v>881</v>
      </c>
      <c r="C232" s="481" t="s">
        <v>873</v>
      </c>
      <c r="D232" s="482" t="s">
        <v>882</v>
      </c>
      <c r="E232" s="506" t="s">
        <v>543</v>
      </c>
      <c r="F232" s="484">
        <v>0.2</v>
      </c>
      <c r="G232" s="484">
        <v>0.15</v>
      </c>
      <c r="H232" s="484">
        <v>0.15</v>
      </c>
      <c r="I232" s="484">
        <v>0.15</v>
      </c>
      <c r="J232" s="484">
        <v>0.15</v>
      </c>
      <c r="K232" s="484">
        <v>0.15</v>
      </c>
      <c r="L232" s="484">
        <v>0.3</v>
      </c>
      <c r="M232" s="484">
        <v>0.3</v>
      </c>
      <c r="N232" s="484">
        <v>0.5</v>
      </c>
      <c r="O232" s="484">
        <v>0.5</v>
      </c>
      <c r="P232" s="484">
        <v>0.7</v>
      </c>
      <c r="Q232" s="484">
        <v>0.7</v>
      </c>
      <c r="R232" s="484">
        <v>0.7</v>
      </c>
      <c r="S232" s="484">
        <v>0.7</v>
      </c>
      <c r="T232" s="484">
        <v>0.7</v>
      </c>
      <c r="U232" s="484">
        <v>0.7</v>
      </c>
      <c r="V232" s="484">
        <v>0.6</v>
      </c>
      <c r="W232" s="484">
        <v>0.6</v>
      </c>
      <c r="X232" s="484">
        <v>0.6</v>
      </c>
      <c r="Y232" s="484">
        <v>0.6</v>
      </c>
      <c r="Z232" s="484">
        <v>0.6</v>
      </c>
      <c r="AA232" s="484">
        <v>0.6</v>
      </c>
      <c r="AB232" s="484">
        <v>0.5</v>
      </c>
      <c r="AC232" s="485">
        <v>0.3</v>
      </c>
    </row>
    <row r="233" spans="2:33" ht="11.45" hidden="1" customHeight="1">
      <c r="B233" s="472" t="s">
        <v>844</v>
      </c>
      <c r="C233" s="473" t="s">
        <v>873</v>
      </c>
      <c r="D233" s="474" t="s">
        <v>882</v>
      </c>
      <c r="E233" s="504" t="s">
        <v>712</v>
      </c>
      <c r="F233" s="486">
        <v>0.15</v>
      </c>
      <c r="G233" s="486">
        <v>0.15</v>
      </c>
      <c r="H233" s="486">
        <v>0.05</v>
      </c>
      <c r="I233" s="486">
        <v>0</v>
      </c>
      <c r="J233" s="486">
        <v>0</v>
      </c>
      <c r="K233" s="486">
        <v>0</v>
      </c>
      <c r="L233" s="487">
        <v>0</v>
      </c>
      <c r="M233" s="487">
        <v>0.05</v>
      </c>
      <c r="N233" s="487">
        <v>0.05</v>
      </c>
      <c r="O233" s="487">
        <v>0.05</v>
      </c>
      <c r="P233" s="487">
        <v>0.2</v>
      </c>
      <c r="Q233" s="486">
        <v>0.5</v>
      </c>
      <c r="R233" s="486">
        <v>0.8</v>
      </c>
      <c r="S233" s="486">
        <v>0.7</v>
      </c>
      <c r="T233" s="486">
        <v>0.4</v>
      </c>
      <c r="U233" s="486">
        <v>0.2</v>
      </c>
      <c r="V233" s="486">
        <v>0.25</v>
      </c>
      <c r="W233" s="486">
        <v>0.5</v>
      </c>
      <c r="X233" s="486">
        <v>0.8</v>
      </c>
      <c r="Y233" s="486">
        <v>0.8</v>
      </c>
      <c r="Z233" s="486">
        <v>0.8</v>
      </c>
      <c r="AA233" s="486">
        <v>0.5</v>
      </c>
      <c r="AB233" s="486">
        <v>0.35</v>
      </c>
      <c r="AC233" s="488">
        <v>0.2</v>
      </c>
    </row>
    <row r="234" spans="2:33" hidden="1">
      <c r="B234" s="478" t="s">
        <v>844</v>
      </c>
      <c r="C234" s="464" t="s">
        <v>873</v>
      </c>
      <c r="D234" s="465" t="s">
        <v>882</v>
      </c>
      <c r="E234" s="505" t="s">
        <v>542</v>
      </c>
      <c r="F234" s="467">
        <v>0.3</v>
      </c>
      <c r="G234" s="467">
        <v>0.25</v>
      </c>
      <c r="H234" s="467">
        <v>0.05</v>
      </c>
      <c r="I234" s="467">
        <v>0</v>
      </c>
      <c r="J234" s="467">
        <v>0</v>
      </c>
      <c r="K234" s="467">
        <v>0</v>
      </c>
      <c r="L234" s="468">
        <v>0</v>
      </c>
      <c r="M234" s="468">
        <v>0</v>
      </c>
      <c r="N234" s="468">
        <v>0</v>
      </c>
      <c r="O234" s="468">
        <v>0.05</v>
      </c>
      <c r="P234" s="468">
        <v>0.2</v>
      </c>
      <c r="Q234" s="468">
        <v>0.45</v>
      </c>
      <c r="R234" s="468">
        <v>0.5</v>
      </c>
      <c r="S234" s="468">
        <v>0.5</v>
      </c>
      <c r="T234" s="468">
        <v>0.35</v>
      </c>
      <c r="U234" s="468">
        <v>0.3</v>
      </c>
      <c r="V234" s="468">
        <v>0.3</v>
      </c>
      <c r="W234" s="468">
        <v>0.3</v>
      </c>
      <c r="X234" s="468">
        <v>0.7</v>
      </c>
      <c r="Y234" s="468">
        <v>0.9</v>
      </c>
      <c r="Z234" s="468">
        <v>0.7</v>
      </c>
      <c r="AA234" s="467">
        <v>0.65</v>
      </c>
      <c r="AB234" s="467">
        <v>0.55000000000000004</v>
      </c>
      <c r="AC234" s="489">
        <v>0.35</v>
      </c>
    </row>
    <row r="235" spans="2:33" hidden="1">
      <c r="B235" s="480" t="s">
        <v>844</v>
      </c>
      <c r="C235" s="481" t="s">
        <v>873</v>
      </c>
      <c r="D235" s="482" t="s">
        <v>882</v>
      </c>
      <c r="E235" s="506" t="s">
        <v>543</v>
      </c>
      <c r="F235" s="490">
        <v>0.2</v>
      </c>
      <c r="G235" s="490">
        <v>0.2</v>
      </c>
      <c r="H235" s="490">
        <v>0.05</v>
      </c>
      <c r="I235" s="490">
        <v>0</v>
      </c>
      <c r="J235" s="490">
        <v>0</v>
      </c>
      <c r="K235" s="490">
        <v>0</v>
      </c>
      <c r="L235" s="491">
        <v>0</v>
      </c>
      <c r="M235" s="491">
        <v>0</v>
      </c>
      <c r="N235" s="491">
        <v>0</v>
      </c>
      <c r="O235" s="491">
        <v>0</v>
      </c>
      <c r="P235" s="491">
        <v>0.1</v>
      </c>
      <c r="Q235" s="491">
        <v>0.2</v>
      </c>
      <c r="R235" s="491">
        <v>0.25</v>
      </c>
      <c r="S235" s="491">
        <v>0.25</v>
      </c>
      <c r="T235" s="491">
        <v>0.15</v>
      </c>
      <c r="U235" s="491">
        <v>0.2</v>
      </c>
      <c r="V235" s="491">
        <v>0.25</v>
      </c>
      <c r="W235" s="491">
        <v>0.35</v>
      </c>
      <c r="X235" s="491">
        <v>0.55000000000000004</v>
      </c>
      <c r="Y235" s="491">
        <v>0.65</v>
      </c>
      <c r="Z235" s="491">
        <v>0.7</v>
      </c>
      <c r="AA235" s="490">
        <v>0.35</v>
      </c>
      <c r="AB235" s="490">
        <v>0.2</v>
      </c>
      <c r="AC235" s="492">
        <v>0.2</v>
      </c>
    </row>
    <row r="236" spans="2:33" ht="11.45" hidden="1" customHeight="1">
      <c r="B236" s="472" t="s">
        <v>883</v>
      </c>
      <c r="C236" s="473" t="s">
        <v>873</v>
      </c>
      <c r="D236" s="473" t="s">
        <v>882</v>
      </c>
      <c r="E236" s="504" t="s">
        <v>712</v>
      </c>
      <c r="F236" s="476">
        <v>0.15</v>
      </c>
      <c r="G236" s="476">
        <v>0.15</v>
      </c>
      <c r="H236" s="476">
        <v>0.15</v>
      </c>
      <c r="I236" s="476">
        <v>0.15</v>
      </c>
      <c r="J236" s="476">
        <v>0.15</v>
      </c>
      <c r="K236" s="476">
        <v>0.2</v>
      </c>
      <c r="L236" s="476">
        <v>0.35</v>
      </c>
      <c r="M236" s="476">
        <v>0.35</v>
      </c>
      <c r="N236" s="476">
        <v>0.55000000000000004</v>
      </c>
      <c r="O236" s="476">
        <v>0.55000000000000004</v>
      </c>
      <c r="P236" s="476">
        <v>0.85</v>
      </c>
      <c r="Q236" s="476">
        <v>0.85</v>
      </c>
      <c r="R236" s="476">
        <v>0.85</v>
      </c>
      <c r="S236" s="476">
        <v>0.85</v>
      </c>
      <c r="T236" s="476">
        <v>0.85</v>
      </c>
      <c r="U236" s="476">
        <v>0.85</v>
      </c>
      <c r="V236" s="476">
        <v>0.85</v>
      </c>
      <c r="W236" s="476">
        <v>0.85</v>
      </c>
      <c r="X236" s="476">
        <v>0.85</v>
      </c>
      <c r="Y236" s="476">
        <v>0.85</v>
      </c>
      <c r="Z236" s="476">
        <v>0.85</v>
      </c>
      <c r="AA236" s="476">
        <v>0.85</v>
      </c>
      <c r="AB236" s="476">
        <v>0.45</v>
      </c>
      <c r="AC236" s="477">
        <v>0.3</v>
      </c>
    </row>
    <row r="237" spans="2:33" hidden="1">
      <c r="B237" s="478" t="s">
        <v>883</v>
      </c>
      <c r="C237" s="464" t="s">
        <v>873</v>
      </c>
      <c r="D237" s="464" t="s">
        <v>882</v>
      </c>
      <c r="E237" s="505" t="s">
        <v>542</v>
      </c>
      <c r="F237" s="466">
        <v>0.2</v>
      </c>
      <c r="G237" s="466">
        <v>0.15</v>
      </c>
      <c r="H237" s="466">
        <v>0.15</v>
      </c>
      <c r="I237" s="466">
        <v>0.15</v>
      </c>
      <c r="J237" s="466">
        <v>0.15</v>
      </c>
      <c r="K237" s="466">
        <v>0.15</v>
      </c>
      <c r="L237" s="466">
        <v>0.3</v>
      </c>
      <c r="M237" s="466">
        <v>0.3</v>
      </c>
      <c r="N237" s="466">
        <v>0.55000000000000004</v>
      </c>
      <c r="O237" s="466">
        <v>0.55000000000000004</v>
      </c>
      <c r="P237" s="466">
        <v>0.75</v>
      </c>
      <c r="Q237" s="466">
        <v>0.75</v>
      </c>
      <c r="R237" s="466">
        <v>0.75</v>
      </c>
      <c r="S237" s="466">
        <v>0.75</v>
      </c>
      <c r="T237" s="466">
        <v>0.75</v>
      </c>
      <c r="U237" s="466">
        <v>0.75</v>
      </c>
      <c r="V237" s="466">
        <v>0.75</v>
      </c>
      <c r="W237" s="466">
        <v>0.85</v>
      </c>
      <c r="X237" s="466">
        <v>0.85</v>
      </c>
      <c r="Y237" s="466">
        <v>0.85</v>
      </c>
      <c r="Z237" s="466">
        <v>0.85</v>
      </c>
      <c r="AA237" s="466">
        <v>0.85</v>
      </c>
      <c r="AB237" s="466">
        <v>0.45</v>
      </c>
      <c r="AC237" s="479">
        <v>0.3</v>
      </c>
    </row>
    <row r="238" spans="2:33" hidden="1">
      <c r="B238" s="480" t="s">
        <v>883</v>
      </c>
      <c r="C238" s="481" t="s">
        <v>873</v>
      </c>
      <c r="D238" s="481" t="s">
        <v>882</v>
      </c>
      <c r="E238" s="506" t="s">
        <v>543</v>
      </c>
      <c r="F238" s="484">
        <v>0.2</v>
      </c>
      <c r="G238" s="484">
        <v>0.15</v>
      </c>
      <c r="H238" s="484">
        <v>0.15</v>
      </c>
      <c r="I238" s="484">
        <v>0.15</v>
      </c>
      <c r="J238" s="484">
        <v>0.15</v>
      </c>
      <c r="K238" s="484">
        <v>0.15</v>
      </c>
      <c r="L238" s="484">
        <v>0.3</v>
      </c>
      <c r="M238" s="484">
        <v>0.3</v>
      </c>
      <c r="N238" s="484">
        <v>0.45</v>
      </c>
      <c r="O238" s="484">
        <v>0.45</v>
      </c>
      <c r="P238" s="484">
        <v>0.65</v>
      </c>
      <c r="Q238" s="484">
        <v>0.65</v>
      </c>
      <c r="R238" s="484">
        <v>0.65</v>
      </c>
      <c r="S238" s="484">
        <v>0.65</v>
      </c>
      <c r="T238" s="484">
        <v>0.65</v>
      </c>
      <c r="U238" s="484">
        <v>0.65</v>
      </c>
      <c r="V238" s="484">
        <v>0.55000000000000004</v>
      </c>
      <c r="W238" s="484">
        <v>0.55000000000000004</v>
      </c>
      <c r="X238" s="484">
        <v>0.55000000000000004</v>
      </c>
      <c r="Y238" s="484">
        <v>0.55000000000000004</v>
      </c>
      <c r="Z238" s="484">
        <v>0.55000000000000004</v>
      </c>
      <c r="AA238" s="484">
        <v>0.55000000000000004</v>
      </c>
      <c r="AB238" s="484">
        <v>0.45</v>
      </c>
      <c r="AC238" s="485">
        <v>0.3</v>
      </c>
    </row>
    <row r="239" spans="2:33" hidden="1">
      <c r="B239" s="472" t="s">
        <v>881</v>
      </c>
      <c r="C239" s="493" t="s">
        <v>875</v>
      </c>
      <c r="D239" s="473" t="s">
        <v>882</v>
      </c>
      <c r="E239" s="504" t="s">
        <v>712</v>
      </c>
      <c r="F239" s="476">
        <v>0.15</v>
      </c>
      <c r="G239" s="476">
        <v>0.15</v>
      </c>
      <c r="H239" s="476">
        <v>0.15</v>
      </c>
      <c r="I239" s="476">
        <v>0.15</v>
      </c>
      <c r="J239" s="476">
        <v>0.15</v>
      </c>
      <c r="K239" s="476">
        <v>0.2</v>
      </c>
      <c r="L239" s="494">
        <v>0.3</v>
      </c>
      <c r="M239" s="494">
        <v>0.72</v>
      </c>
      <c r="N239" s="494">
        <v>0.78</v>
      </c>
      <c r="O239" s="494">
        <v>0.8</v>
      </c>
      <c r="P239" s="476">
        <v>0.9</v>
      </c>
      <c r="Q239" s="476">
        <v>0.9</v>
      </c>
      <c r="R239" s="476">
        <v>0.9</v>
      </c>
      <c r="S239" s="494">
        <v>0.88</v>
      </c>
      <c r="T239" s="494">
        <v>0.77</v>
      </c>
      <c r="U239" s="494">
        <v>0.7</v>
      </c>
      <c r="V239" s="494">
        <v>0.72</v>
      </c>
      <c r="W239" s="494">
        <v>0.8</v>
      </c>
      <c r="X239" s="476">
        <v>0.9</v>
      </c>
      <c r="Y239" s="476">
        <v>0.9</v>
      </c>
      <c r="Z239" s="476">
        <v>0.9</v>
      </c>
      <c r="AA239" s="487">
        <v>0.8</v>
      </c>
      <c r="AB239" s="487">
        <v>0.62</v>
      </c>
      <c r="AC239" s="477">
        <v>0.3</v>
      </c>
    </row>
    <row r="240" spans="2:33" hidden="1">
      <c r="B240" s="478" t="s">
        <v>881</v>
      </c>
      <c r="C240" s="469" t="s">
        <v>875</v>
      </c>
      <c r="D240" s="464" t="s">
        <v>882</v>
      </c>
      <c r="E240" s="505" t="s">
        <v>542</v>
      </c>
      <c r="F240" s="470">
        <v>0.15</v>
      </c>
      <c r="G240" s="466">
        <v>0.15</v>
      </c>
      <c r="H240" s="466">
        <v>0.15</v>
      </c>
      <c r="I240" s="466">
        <v>0.15</v>
      </c>
      <c r="J240" s="466">
        <v>0.15</v>
      </c>
      <c r="K240" s="470">
        <v>0.2</v>
      </c>
      <c r="L240" s="466">
        <v>0.3</v>
      </c>
      <c r="M240" s="470">
        <v>0.72</v>
      </c>
      <c r="N240" s="470">
        <v>0.78</v>
      </c>
      <c r="O240" s="470">
        <v>0.8</v>
      </c>
      <c r="P240" s="470">
        <v>0.9</v>
      </c>
      <c r="Q240" s="470">
        <v>0.9</v>
      </c>
      <c r="R240" s="470">
        <v>0.9</v>
      </c>
      <c r="S240" s="470">
        <v>0.88</v>
      </c>
      <c r="T240" s="470">
        <v>0.77</v>
      </c>
      <c r="U240" s="470">
        <v>0.7</v>
      </c>
      <c r="V240" s="470">
        <v>0.72</v>
      </c>
      <c r="W240" s="470">
        <v>0.8</v>
      </c>
      <c r="X240" s="466">
        <v>0.9</v>
      </c>
      <c r="Y240" s="466">
        <v>0.9</v>
      </c>
      <c r="Z240" s="466">
        <v>0.9</v>
      </c>
      <c r="AA240" s="468">
        <v>0.8</v>
      </c>
      <c r="AB240" s="468">
        <v>0.62</v>
      </c>
      <c r="AC240" s="479">
        <v>0.3</v>
      </c>
    </row>
    <row r="241" spans="2:29" hidden="1">
      <c r="B241" s="480" t="s">
        <v>881</v>
      </c>
      <c r="C241" s="495" t="s">
        <v>875</v>
      </c>
      <c r="D241" s="481" t="s">
        <v>882</v>
      </c>
      <c r="E241" s="506" t="s">
        <v>543</v>
      </c>
      <c r="F241" s="496">
        <v>0.2</v>
      </c>
      <c r="G241" s="484">
        <v>0.15</v>
      </c>
      <c r="H241" s="484">
        <v>0.15</v>
      </c>
      <c r="I241" s="484">
        <v>0.15</v>
      </c>
      <c r="J241" s="484">
        <v>0.15</v>
      </c>
      <c r="K241" s="496">
        <v>0.15</v>
      </c>
      <c r="L241" s="484">
        <v>0.3</v>
      </c>
      <c r="M241" s="496">
        <v>0.72</v>
      </c>
      <c r="N241" s="496">
        <v>0.78</v>
      </c>
      <c r="O241" s="496">
        <v>0.8</v>
      </c>
      <c r="P241" s="496">
        <v>0.9</v>
      </c>
      <c r="Q241" s="496">
        <v>0.9</v>
      </c>
      <c r="R241" s="496">
        <v>0.9</v>
      </c>
      <c r="S241" s="496">
        <v>0.88</v>
      </c>
      <c r="T241" s="496">
        <v>0.77</v>
      </c>
      <c r="U241" s="496">
        <v>0.7</v>
      </c>
      <c r="V241" s="496">
        <v>0.72</v>
      </c>
      <c r="W241" s="496">
        <v>0.8</v>
      </c>
      <c r="X241" s="496">
        <v>0.9</v>
      </c>
      <c r="Y241" s="496">
        <v>0.9</v>
      </c>
      <c r="Z241" s="496">
        <v>0.9</v>
      </c>
      <c r="AA241" s="496">
        <v>0.8</v>
      </c>
      <c r="AB241" s="496">
        <v>0.62</v>
      </c>
      <c r="AC241" s="485">
        <v>0.3</v>
      </c>
    </row>
    <row r="242" spans="2:29" hidden="1">
      <c r="B242" s="478" t="s">
        <v>844</v>
      </c>
      <c r="C242" s="464" t="s">
        <v>874</v>
      </c>
      <c r="D242" s="463" t="s">
        <v>100</v>
      </c>
      <c r="E242" s="505" t="s">
        <v>712</v>
      </c>
      <c r="F242" s="471">
        <v>0</v>
      </c>
      <c r="G242" s="471">
        <v>0</v>
      </c>
      <c r="H242" s="471">
        <v>0</v>
      </c>
      <c r="I242" s="471">
        <v>0</v>
      </c>
      <c r="J242" s="471">
        <v>0</v>
      </c>
      <c r="K242" s="471">
        <v>0</v>
      </c>
      <c r="L242" s="471">
        <v>0.25</v>
      </c>
      <c r="M242" s="471">
        <v>0.75</v>
      </c>
      <c r="N242" s="471">
        <v>0.9</v>
      </c>
      <c r="O242" s="471">
        <v>0.9</v>
      </c>
      <c r="P242" s="471">
        <v>0.9</v>
      </c>
      <c r="Q242" s="471">
        <v>0.9</v>
      </c>
      <c r="R242" s="471">
        <v>0.9</v>
      </c>
      <c r="S242" s="471">
        <v>0.9</v>
      </c>
      <c r="T242" s="471">
        <v>0.75</v>
      </c>
      <c r="U242" s="471">
        <v>0.25</v>
      </c>
      <c r="V242" s="471">
        <v>0.25</v>
      </c>
      <c r="W242" s="471">
        <v>0.75</v>
      </c>
      <c r="X242" s="471">
        <v>0.9</v>
      </c>
      <c r="Y242" s="471">
        <v>0.9</v>
      </c>
      <c r="Z242" s="471">
        <v>0.9</v>
      </c>
      <c r="AA242" s="471">
        <v>0.9</v>
      </c>
      <c r="AB242" s="471">
        <v>0.75</v>
      </c>
      <c r="AC242" s="500">
        <v>0.25</v>
      </c>
    </row>
    <row r="243" spans="2:29" hidden="1">
      <c r="B243" s="478" t="s">
        <v>844</v>
      </c>
      <c r="C243" s="464" t="s">
        <v>874</v>
      </c>
      <c r="D243" s="463" t="s">
        <v>100</v>
      </c>
      <c r="E243" s="505" t="s">
        <v>542</v>
      </c>
      <c r="F243" s="471">
        <v>0</v>
      </c>
      <c r="G243" s="471">
        <v>0</v>
      </c>
      <c r="H243" s="471">
        <v>0</v>
      </c>
      <c r="I243" s="471">
        <v>0</v>
      </c>
      <c r="J243" s="471">
        <v>0</v>
      </c>
      <c r="K243" s="471">
        <v>0</v>
      </c>
      <c r="L243" s="471">
        <v>0.25</v>
      </c>
      <c r="M243" s="471">
        <v>0.75</v>
      </c>
      <c r="N243" s="471">
        <v>0.9</v>
      </c>
      <c r="O243" s="471">
        <v>0.9</v>
      </c>
      <c r="P243" s="471">
        <v>0.9</v>
      </c>
      <c r="Q243" s="471">
        <v>0.9</v>
      </c>
      <c r="R243" s="471">
        <v>0.9</v>
      </c>
      <c r="S243" s="471">
        <v>0.9</v>
      </c>
      <c r="T243" s="471">
        <v>0.75</v>
      </c>
      <c r="U243" s="471">
        <v>0.25</v>
      </c>
      <c r="V243" s="471">
        <v>0.25</v>
      </c>
      <c r="W243" s="471">
        <v>0.75</v>
      </c>
      <c r="X243" s="471">
        <v>0.9</v>
      </c>
      <c r="Y243" s="471">
        <v>0.9</v>
      </c>
      <c r="Z243" s="471">
        <v>0.9</v>
      </c>
      <c r="AA243" s="471">
        <v>0.9</v>
      </c>
      <c r="AB243" s="471">
        <v>0.75</v>
      </c>
      <c r="AC243" s="500">
        <v>0.25</v>
      </c>
    </row>
    <row r="244" spans="2:29" hidden="1">
      <c r="B244" s="478" t="s">
        <v>844</v>
      </c>
      <c r="C244" s="464" t="s">
        <v>874</v>
      </c>
      <c r="D244" s="463" t="s">
        <v>100</v>
      </c>
      <c r="E244" s="505" t="s">
        <v>543</v>
      </c>
      <c r="F244" s="471">
        <v>0</v>
      </c>
      <c r="G244" s="471">
        <v>0</v>
      </c>
      <c r="H244" s="471">
        <v>0</v>
      </c>
      <c r="I244" s="471">
        <v>0</v>
      </c>
      <c r="J244" s="471">
        <v>0</v>
      </c>
      <c r="K244" s="471">
        <v>0</v>
      </c>
      <c r="L244" s="471">
        <v>0.25</v>
      </c>
      <c r="M244" s="471">
        <v>0.75</v>
      </c>
      <c r="N244" s="471">
        <v>0.9</v>
      </c>
      <c r="O244" s="471">
        <v>0.9</v>
      </c>
      <c r="P244" s="471">
        <v>0.9</v>
      </c>
      <c r="Q244" s="471">
        <v>0.9</v>
      </c>
      <c r="R244" s="471">
        <v>0.9</v>
      </c>
      <c r="S244" s="471">
        <v>0.9</v>
      </c>
      <c r="T244" s="471">
        <v>0.75</v>
      </c>
      <c r="U244" s="471">
        <v>0.25</v>
      </c>
      <c r="V244" s="471">
        <v>0.25</v>
      </c>
      <c r="W244" s="471">
        <v>0.75</v>
      </c>
      <c r="X244" s="471">
        <v>0.9</v>
      </c>
      <c r="Y244" s="471">
        <v>0.9</v>
      </c>
      <c r="Z244" s="471">
        <v>0.9</v>
      </c>
      <c r="AA244" s="471">
        <v>0.9</v>
      </c>
      <c r="AB244" s="471">
        <v>0.75</v>
      </c>
      <c r="AC244" s="500">
        <v>0.25</v>
      </c>
    </row>
    <row r="245" spans="2:29" hidden="1">
      <c r="B245" s="472" t="s">
        <v>881</v>
      </c>
      <c r="C245" s="473" t="s">
        <v>874</v>
      </c>
      <c r="D245" s="497" t="s">
        <v>100</v>
      </c>
      <c r="E245" s="504" t="s">
        <v>712</v>
      </c>
      <c r="F245" s="498">
        <v>0.05</v>
      </c>
      <c r="G245" s="498">
        <v>0.05</v>
      </c>
      <c r="H245" s="498">
        <v>0.05</v>
      </c>
      <c r="I245" s="498">
        <v>0.05</v>
      </c>
      <c r="J245" s="498">
        <v>0.05</v>
      </c>
      <c r="K245" s="498">
        <v>0.05</v>
      </c>
      <c r="L245" s="498">
        <v>0.05</v>
      </c>
      <c r="M245" s="498">
        <v>0.9</v>
      </c>
      <c r="N245" s="498">
        <v>0.9</v>
      </c>
      <c r="O245" s="498">
        <v>0.9</v>
      </c>
      <c r="P245" s="498">
        <v>0.9</v>
      </c>
      <c r="Q245" s="498">
        <v>0.9</v>
      </c>
      <c r="R245" s="498">
        <v>0.9</v>
      </c>
      <c r="S245" s="498">
        <v>0.9</v>
      </c>
      <c r="T245" s="498">
        <v>0.9</v>
      </c>
      <c r="U245" s="498">
        <v>0.9</v>
      </c>
      <c r="V245" s="498">
        <v>0.9</v>
      </c>
      <c r="W245" s="498">
        <v>0.9</v>
      </c>
      <c r="X245" s="498">
        <v>0.9</v>
      </c>
      <c r="Y245" s="498">
        <v>0.9</v>
      </c>
      <c r="Z245" s="498">
        <v>0.9</v>
      </c>
      <c r="AA245" s="498">
        <v>0.9</v>
      </c>
      <c r="AB245" s="498">
        <v>0.9</v>
      </c>
      <c r="AC245" s="499">
        <v>0.33</v>
      </c>
    </row>
    <row r="246" spans="2:29" hidden="1">
      <c r="B246" s="478" t="s">
        <v>881</v>
      </c>
      <c r="C246" s="464" t="s">
        <v>874</v>
      </c>
      <c r="D246" s="463" t="s">
        <v>100</v>
      </c>
      <c r="E246" s="505" t="s">
        <v>542</v>
      </c>
      <c r="F246" s="471">
        <v>0.05</v>
      </c>
      <c r="G246" s="471">
        <v>0.05</v>
      </c>
      <c r="H246" s="471">
        <v>0.05</v>
      </c>
      <c r="I246" s="471">
        <v>0.05</v>
      </c>
      <c r="J246" s="471">
        <v>0.05</v>
      </c>
      <c r="K246" s="471">
        <v>0.05</v>
      </c>
      <c r="L246" s="471">
        <v>0.05</v>
      </c>
      <c r="M246" s="471">
        <v>0.9</v>
      </c>
      <c r="N246" s="471">
        <v>0.9</v>
      </c>
      <c r="O246" s="471">
        <v>0.9</v>
      </c>
      <c r="P246" s="471">
        <v>0.9</v>
      </c>
      <c r="Q246" s="471">
        <v>0.9</v>
      </c>
      <c r="R246" s="471">
        <v>0.9</v>
      </c>
      <c r="S246" s="471">
        <v>0.9</v>
      </c>
      <c r="T246" s="471">
        <v>0.9</v>
      </c>
      <c r="U246" s="471">
        <v>0.9</v>
      </c>
      <c r="V246" s="471">
        <v>0.9</v>
      </c>
      <c r="W246" s="471">
        <v>0.9</v>
      </c>
      <c r="X246" s="471">
        <v>0.9</v>
      </c>
      <c r="Y246" s="471">
        <v>0.9</v>
      </c>
      <c r="Z246" s="471">
        <v>0.9</v>
      </c>
      <c r="AA246" s="471">
        <v>0.9</v>
      </c>
      <c r="AB246" s="471">
        <v>0.9</v>
      </c>
      <c r="AC246" s="500">
        <v>0.33</v>
      </c>
    </row>
    <row r="247" spans="2:29" hidden="1">
      <c r="B247" s="480" t="s">
        <v>881</v>
      </c>
      <c r="C247" s="481" t="s">
        <v>874</v>
      </c>
      <c r="D247" s="501" t="s">
        <v>100</v>
      </c>
      <c r="E247" s="506" t="s">
        <v>543</v>
      </c>
      <c r="F247" s="502" t="s">
        <v>884</v>
      </c>
      <c r="G247" s="502">
        <v>0.05</v>
      </c>
      <c r="H247" s="502">
        <v>0.05</v>
      </c>
      <c r="I247" s="502">
        <v>0.05</v>
      </c>
      <c r="J247" s="502">
        <v>0.05</v>
      </c>
      <c r="K247" s="502">
        <v>0.05</v>
      </c>
      <c r="L247" s="502">
        <v>0.05</v>
      </c>
      <c r="M247" s="502">
        <v>0.9</v>
      </c>
      <c r="N247" s="502">
        <v>0.9</v>
      </c>
      <c r="O247" s="502">
        <v>0.9</v>
      </c>
      <c r="P247" s="502">
        <v>0.9</v>
      </c>
      <c r="Q247" s="502">
        <v>0.9</v>
      </c>
      <c r="R247" s="502">
        <v>0.9</v>
      </c>
      <c r="S247" s="502">
        <v>0.9</v>
      </c>
      <c r="T247" s="502">
        <v>0.9</v>
      </c>
      <c r="U247" s="502">
        <v>0.9</v>
      </c>
      <c r="V247" s="502">
        <v>0.9</v>
      </c>
      <c r="W247" s="502">
        <v>0.9</v>
      </c>
      <c r="X247" s="502">
        <v>0.9</v>
      </c>
      <c r="Y247" s="502">
        <v>0.9</v>
      </c>
      <c r="Z247" s="502">
        <v>0.9</v>
      </c>
      <c r="AA247" s="502">
        <v>0.9</v>
      </c>
      <c r="AB247" s="502">
        <v>0.9</v>
      </c>
      <c r="AC247" s="503">
        <v>0.33</v>
      </c>
    </row>
    <row r="248" spans="2:29" hidden="1">
      <c r="B248" s="478" t="s">
        <v>885</v>
      </c>
      <c r="C248" s="464" t="s">
        <v>874</v>
      </c>
      <c r="D248" s="463" t="s">
        <v>100</v>
      </c>
      <c r="E248" s="505" t="s">
        <v>712</v>
      </c>
      <c r="F248" s="471">
        <v>0</v>
      </c>
      <c r="G248" s="471">
        <v>0</v>
      </c>
      <c r="H248" s="471">
        <v>0</v>
      </c>
      <c r="I248" s="471">
        <v>0</v>
      </c>
      <c r="J248" s="471">
        <v>0</v>
      </c>
      <c r="K248" s="471">
        <v>0</v>
      </c>
      <c r="L248" s="471">
        <v>0.9</v>
      </c>
      <c r="M248" s="471">
        <v>0.9</v>
      </c>
      <c r="N248" s="471">
        <v>0.9</v>
      </c>
      <c r="O248" s="471">
        <v>0.9</v>
      </c>
      <c r="P248" s="471">
        <v>0.9</v>
      </c>
      <c r="Q248" s="471">
        <v>0.9</v>
      </c>
      <c r="R248" s="471">
        <v>0.9</v>
      </c>
      <c r="S248" s="471">
        <v>0.9</v>
      </c>
      <c r="T248" s="471">
        <v>0.9</v>
      </c>
      <c r="U248" s="471">
        <v>0.9</v>
      </c>
      <c r="V248" s="471">
        <v>0.9</v>
      </c>
      <c r="W248" s="471">
        <v>0.9</v>
      </c>
      <c r="X248" s="471">
        <v>0.9</v>
      </c>
      <c r="Y248" s="471">
        <v>0.9</v>
      </c>
      <c r="Z248" s="471">
        <v>0.9</v>
      </c>
      <c r="AA248" s="471">
        <v>0.9</v>
      </c>
      <c r="AB248" s="471">
        <v>0.9</v>
      </c>
      <c r="AC248" s="500">
        <v>0.9</v>
      </c>
    </row>
    <row r="249" spans="2:29" hidden="1">
      <c r="B249" s="478" t="s">
        <v>885</v>
      </c>
      <c r="C249" s="464" t="s">
        <v>874</v>
      </c>
      <c r="D249" s="463" t="s">
        <v>100</v>
      </c>
      <c r="E249" s="505" t="s">
        <v>542</v>
      </c>
      <c r="F249" s="471">
        <v>0</v>
      </c>
      <c r="G249" s="471">
        <v>0</v>
      </c>
      <c r="H249" s="471">
        <v>0</v>
      </c>
      <c r="I249" s="471">
        <v>0</v>
      </c>
      <c r="J249" s="471">
        <v>0</v>
      </c>
      <c r="K249" s="471">
        <v>0</v>
      </c>
      <c r="L249" s="471">
        <v>0.9</v>
      </c>
      <c r="M249" s="471">
        <v>0.9</v>
      </c>
      <c r="N249" s="471">
        <v>0.9</v>
      </c>
      <c r="O249" s="471">
        <v>0.9</v>
      </c>
      <c r="P249" s="471">
        <v>0.9</v>
      </c>
      <c r="Q249" s="471">
        <v>0.9</v>
      </c>
      <c r="R249" s="471">
        <v>0.9</v>
      </c>
      <c r="S249" s="471">
        <v>0.9</v>
      </c>
      <c r="T249" s="471">
        <v>0.9</v>
      </c>
      <c r="U249" s="471">
        <v>0.9</v>
      </c>
      <c r="V249" s="471">
        <v>0.9</v>
      </c>
      <c r="W249" s="471">
        <v>0.9</v>
      </c>
      <c r="X249" s="471">
        <v>0.9</v>
      </c>
      <c r="Y249" s="471">
        <v>0.9</v>
      </c>
      <c r="Z249" s="471">
        <v>0.9</v>
      </c>
      <c r="AA249" s="471">
        <v>0.9</v>
      </c>
      <c r="AB249" s="471">
        <v>0.9</v>
      </c>
      <c r="AC249" s="500">
        <v>0.9</v>
      </c>
    </row>
    <row r="250" spans="2:29" hidden="1">
      <c r="B250" s="478" t="s">
        <v>885</v>
      </c>
      <c r="C250" s="464" t="s">
        <v>874</v>
      </c>
      <c r="D250" s="463" t="s">
        <v>100</v>
      </c>
      <c r="E250" s="505" t="s">
        <v>543</v>
      </c>
      <c r="F250" s="471">
        <v>0</v>
      </c>
      <c r="G250" s="471">
        <v>0</v>
      </c>
      <c r="H250" s="471">
        <v>0</v>
      </c>
      <c r="I250" s="471">
        <v>0</v>
      </c>
      <c r="J250" s="471">
        <v>0</v>
      </c>
      <c r="K250" s="471">
        <v>0</v>
      </c>
      <c r="L250" s="471">
        <v>0.9</v>
      </c>
      <c r="M250" s="471">
        <v>0.9</v>
      </c>
      <c r="N250" s="471">
        <v>0.9</v>
      </c>
      <c r="O250" s="471">
        <v>0.9</v>
      </c>
      <c r="P250" s="471">
        <v>0.9</v>
      </c>
      <c r="Q250" s="471">
        <v>0.9</v>
      </c>
      <c r="R250" s="471">
        <v>0.9</v>
      </c>
      <c r="S250" s="471">
        <v>0.9</v>
      </c>
      <c r="T250" s="471">
        <v>0.9</v>
      </c>
      <c r="U250" s="471">
        <v>0.9</v>
      </c>
      <c r="V250" s="471">
        <v>0.9</v>
      </c>
      <c r="W250" s="471">
        <v>0.9</v>
      </c>
      <c r="X250" s="471">
        <v>0.9</v>
      </c>
      <c r="Y250" s="471">
        <v>0.9</v>
      </c>
      <c r="Z250" s="471">
        <v>0.9</v>
      </c>
      <c r="AA250" s="471">
        <v>0.9</v>
      </c>
      <c r="AB250" s="471">
        <v>0.9</v>
      </c>
      <c r="AC250" s="500">
        <v>0.9</v>
      </c>
    </row>
    <row r="251" spans="2:29" hidden="1">
      <c r="B251" s="472" t="s">
        <v>844</v>
      </c>
      <c r="C251" s="473" t="s">
        <v>874</v>
      </c>
      <c r="D251" s="497" t="s">
        <v>99</v>
      </c>
      <c r="E251" s="504" t="s">
        <v>712</v>
      </c>
      <c r="F251" s="475">
        <v>0</v>
      </c>
      <c r="G251" s="475">
        <v>0</v>
      </c>
      <c r="H251" s="475">
        <v>0</v>
      </c>
      <c r="I251" s="475">
        <v>0</v>
      </c>
      <c r="J251" s="475">
        <v>0</v>
      </c>
      <c r="K251" s="475">
        <v>0</v>
      </c>
      <c r="L251" s="475">
        <v>0</v>
      </c>
      <c r="M251" s="475">
        <v>0.25</v>
      </c>
      <c r="N251" s="475">
        <v>0.25</v>
      </c>
      <c r="O251" s="475">
        <v>0.5</v>
      </c>
      <c r="P251" s="475">
        <v>0.5</v>
      </c>
      <c r="Q251" s="475">
        <v>0.5</v>
      </c>
      <c r="R251" s="475">
        <v>0.9</v>
      </c>
      <c r="S251" s="475">
        <v>0.9</v>
      </c>
      <c r="T251" s="475">
        <v>0.5</v>
      </c>
      <c r="U251" s="475">
        <v>0.25</v>
      </c>
      <c r="V251" s="475">
        <v>0.25</v>
      </c>
      <c r="W251" s="475">
        <v>0.25</v>
      </c>
      <c r="X251" s="475">
        <v>0.5</v>
      </c>
      <c r="Y251" s="475">
        <v>0.9</v>
      </c>
      <c r="Z251" s="475">
        <v>0.9</v>
      </c>
      <c r="AA251" s="475">
        <v>0.9</v>
      </c>
      <c r="AB251" s="475">
        <v>0.5</v>
      </c>
      <c r="AC251" s="504">
        <v>0</v>
      </c>
    </row>
    <row r="252" spans="2:29" hidden="1">
      <c r="B252" s="478" t="s">
        <v>844</v>
      </c>
      <c r="C252" s="464" t="s">
        <v>874</v>
      </c>
      <c r="D252" s="463" t="s">
        <v>99</v>
      </c>
      <c r="E252" s="505" t="s">
        <v>542</v>
      </c>
      <c r="F252" s="102">
        <v>0</v>
      </c>
      <c r="G252" s="102">
        <v>0</v>
      </c>
      <c r="H252" s="102">
        <v>0</v>
      </c>
      <c r="I252" s="102">
        <v>0</v>
      </c>
      <c r="J252" s="102">
        <v>0</v>
      </c>
      <c r="K252" s="102">
        <v>0</v>
      </c>
      <c r="L252" s="102">
        <v>0</v>
      </c>
      <c r="M252" s="102">
        <v>0.25</v>
      </c>
      <c r="N252" s="102">
        <v>0.25</v>
      </c>
      <c r="O252" s="102">
        <v>0.5</v>
      </c>
      <c r="P252" s="102">
        <v>0.5</v>
      </c>
      <c r="Q252" s="102">
        <v>0.5</v>
      </c>
      <c r="R252" s="102">
        <v>0.9</v>
      </c>
      <c r="S252" s="102">
        <v>0.9</v>
      </c>
      <c r="T252" s="102">
        <v>0.5</v>
      </c>
      <c r="U252" s="102">
        <v>0.25</v>
      </c>
      <c r="V252" s="102">
        <v>0.25</v>
      </c>
      <c r="W252" s="102">
        <v>0.25</v>
      </c>
      <c r="X252" s="102">
        <v>0.5</v>
      </c>
      <c r="Y252" s="102">
        <v>0.9</v>
      </c>
      <c r="Z252" s="102">
        <v>0.9</v>
      </c>
      <c r="AA252" s="102">
        <v>0.9</v>
      </c>
      <c r="AB252" s="102">
        <v>0.5</v>
      </c>
      <c r="AC252" s="505">
        <v>0</v>
      </c>
    </row>
    <row r="253" spans="2:29" hidden="1">
      <c r="B253" s="480" t="s">
        <v>844</v>
      </c>
      <c r="C253" s="481" t="s">
        <v>874</v>
      </c>
      <c r="D253" s="501" t="s">
        <v>99</v>
      </c>
      <c r="E253" s="506" t="s">
        <v>543</v>
      </c>
      <c r="F253" s="483">
        <v>0</v>
      </c>
      <c r="G253" s="483">
        <v>0</v>
      </c>
      <c r="H253" s="483">
        <v>0</v>
      </c>
      <c r="I253" s="483">
        <v>0</v>
      </c>
      <c r="J253" s="483">
        <v>0</v>
      </c>
      <c r="K253" s="483">
        <v>0</v>
      </c>
      <c r="L253" s="483">
        <v>0</v>
      </c>
      <c r="M253" s="483">
        <v>0.25</v>
      </c>
      <c r="N253" s="483">
        <v>0.25</v>
      </c>
      <c r="O253" s="483">
        <v>0.5</v>
      </c>
      <c r="P253" s="483">
        <v>0.5</v>
      </c>
      <c r="Q253" s="483">
        <v>0.5</v>
      </c>
      <c r="R253" s="483">
        <v>0.9</v>
      </c>
      <c r="S253" s="483">
        <v>0.9</v>
      </c>
      <c r="T253" s="483">
        <v>0.5</v>
      </c>
      <c r="U253" s="483">
        <v>0.25</v>
      </c>
      <c r="V253" s="483">
        <v>0.25</v>
      </c>
      <c r="W253" s="483">
        <v>0.25</v>
      </c>
      <c r="X253" s="483">
        <v>0.5</v>
      </c>
      <c r="Y253" s="483">
        <v>0.9</v>
      </c>
      <c r="Z253" s="483">
        <v>0.9</v>
      </c>
      <c r="AA253" s="483">
        <v>0.9</v>
      </c>
      <c r="AB253" s="483">
        <v>0.5</v>
      </c>
      <c r="AC253" s="506">
        <v>0</v>
      </c>
    </row>
    <row r="254" spans="2:29" hidden="1">
      <c r="B254" s="478" t="s">
        <v>881</v>
      </c>
      <c r="C254" s="464" t="s">
        <v>874</v>
      </c>
      <c r="D254" s="463" t="s">
        <v>99</v>
      </c>
      <c r="E254" s="505" t="s">
        <v>712</v>
      </c>
      <c r="F254" s="102">
        <v>0.05</v>
      </c>
      <c r="G254" s="102">
        <v>0.05</v>
      </c>
      <c r="H254" s="102">
        <v>0.05</v>
      </c>
      <c r="I254" s="102">
        <v>0.05</v>
      </c>
      <c r="J254" s="102">
        <v>0.05</v>
      </c>
      <c r="K254" s="102">
        <v>0.05</v>
      </c>
      <c r="L254" s="102">
        <v>0.05</v>
      </c>
      <c r="M254" s="102">
        <v>0.9</v>
      </c>
      <c r="N254" s="102">
        <v>0.9</v>
      </c>
      <c r="O254" s="102">
        <v>0.9</v>
      </c>
      <c r="P254" s="102">
        <v>0.9</v>
      </c>
      <c r="Q254" s="102">
        <v>0.9</v>
      </c>
      <c r="R254" s="102">
        <v>0.9</v>
      </c>
      <c r="S254" s="102">
        <v>0.9</v>
      </c>
      <c r="T254" s="102">
        <v>0.9</v>
      </c>
      <c r="U254" s="102">
        <v>0.9</v>
      </c>
      <c r="V254" s="102">
        <v>0.9</v>
      </c>
      <c r="W254" s="102">
        <v>0.9</v>
      </c>
      <c r="X254" s="102">
        <v>0.9</v>
      </c>
      <c r="Y254" s="102">
        <v>0.9</v>
      </c>
      <c r="Z254" s="102">
        <v>0.9</v>
      </c>
      <c r="AA254" s="102">
        <v>0.9</v>
      </c>
      <c r="AB254" s="102">
        <v>0.9</v>
      </c>
      <c r="AC254" s="505">
        <v>0.34</v>
      </c>
    </row>
    <row r="255" spans="2:29" hidden="1">
      <c r="B255" s="478" t="s">
        <v>881</v>
      </c>
      <c r="C255" s="464" t="s">
        <v>874</v>
      </c>
      <c r="D255" s="463" t="s">
        <v>99</v>
      </c>
      <c r="E255" s="505" t="s">
        <v>542</v>
      </c>
      <c r="F255" s="102">
        <v>0.05</v>
      </c>
      <c r="G255" s="102">
        <v>0.05</v>
      </c>
      <c r="H255" s="102">
        <v>0.05</v>
      </c>
      <c r="I255" s="102">
        <v>0.05</v>
      </c>
      <c r="J255" s="102">
        <v>0.05</v>
      </c>
      <c r="K255" s="102">
        <v>0.05</v>
      </c>
      <c r="L255" s="102">
        <v>0.05</v>
      </c>
      <c r="M255" s="102">
        <v>0.9</v>
      </c>
      <c r="N255" s="102">
        <v>0.9</v>
      </c>
      <c r="O255" s="102">
        <v>0.9</v>
      </c>
      <c r="P255" s="102">
        <v>0.9</v>
      </c>
      <c r="Q255" s="102">
        <v>0.9</v>
      </c>
      <c r="R255" s="102">
        <v>0.9</v>
      </c>
      <c r="S255" s="102">
        <v>0.9</v>
      </c>
      <c r="T255" s="102">
        <v>0.9</v>
      </c>
      <c r="U255" s="102">
        <v>0.9</v>
      </c>
      <c r="V255" s="102">
        <v>0.9</v>
      </c>
      <c r="W255" s="102">
        <v>0.9</v>
      </c>
      <c r="X255" s="102">
        <v>0.9</v>
      </c>
      <c r="Y255" s="102">
        <v>0.9</v>
      </c>
      <c r="Z255" s="102">
        <v>0.9</v>
      </c>
      <c r="AA255" s="102">
        <v>0.9</v>
      </c>
      <c r="AB255" s="102">
        <v>0.9</v>
      </c>
      <c r="AC255" s="505">
        <v>0.34</v>
      </c>
    </row>
    <row r="256" spans="2:29" hidden="1">
      <c r="B256" s="478" t="s">
        <v>881</v>
      </c>
      <c r="C256" s="464" t="s">
        <v>874</v>
      </c>
      <c r="D256" s="463" t="s">
        <v>99</v>
      </c>
      <c r="E256" s="505" t="s">
        <v>543</v>
      </c>
      <c r="F256" s="102">
        <v>0.05</v>
      </c>
      <c r="G256" s="102">
        <v>0.05</v>
      </c>
      <c r="H256" s="102">
        <v>0.05</v>
      </c>
      <c r="I256" s="102">
        <v>0.05</v>
      </c>
      <c r="J256" s="102">
        <v>0.05</v>
      </c>
      <c r="K256" s="102">
        <v>0.05</v>
      </c>
      <c r="L256" s="102">
        <v>0.05</v>
      </c>
      <c r="M256" s="102">
        <v>0.9</v>
      </c>
      <c r="N256" s="102">
        <v>0.9</v>
      </c>
      <c r="O256" s="102">
        <v>0.9</v>
      </c>
      <c r="P256" s="102">
        <v>0.9</v>
      </c>
      <c r="Q256" s="102">
        <v>0.9</v>
      </c>
      <c r="R256" s="102">
        <v>0.9</v>
      </c>
      <c r="S256" s="102">
        <v>0.9</v>
      </c>
      <c r="T256" s="102">
        <v>0.9</v>
      </c>
      <c r="U256" s="102">
        <v>0.9</v>
      </c>
      <c r="V256" s="102">
        <v>0.9</v>
      </c>
      <c r="W256" s="102">
        <v>0.9</v>
      </c>
      <c r="X256" s="102">
        <v>0.9</v>
      </c>
      <c r="Y256" s="102">
        <v>0.9</v>
      </c>
      <c r="Z256" s="102">
        <v>0.9</v>
      </c>
      <c r="AA256" s="102">
        <v>0.9</v>
      </c>
      <c r="AB256" s="102">
        <v>0.9</v>
      </c>
      <c r="AC256" s="505">
        <v>0.34</v>
      </c>
    </row>
    <row r="257" spans="2:29" hidden="1">
      <c r="B257" s="472" t="s">
        <v>885</v>
      </c>
      <c r="C257" s="473" t="s">
        <v>874</v>
      </c>
      <c r="D257" s="497" t="s">
        <v>99</v>
      </c>
      <c r="E257" s="504" t="s">
        <v>712</v>
      </c>
      <c r="F257" s="475">
        <v>0</v>
      </c>
      <c r="G257" s="475">
        <v>0</v>
      </c>
      <c r="H257" s="475">
        <v>0</v>
      </c>
      <c r="I257" s="475">
        <v>0</v>
      </c>
      <c r="J257" s="475">
        <v>0</v>
      </c>
      <c r="K257" s="475">
        <v>0</v>
      </c>
      <c r="L257" s="475">
        <v>0</v>
      </c>
      <c r="M257" s="475">
        <v>0.9</v>
      </c>
      <c r="N257" s="475">
        <v>0.9</v>
      </c>
      <c r="O257" s="475">
        <v>0.9</v>
      </c>
      <c r="P257" s="475">
        <v>0.9</v>
      </c>
      <c r="Q257" s="475">
        <v>0.9</v>
      </c>
      <c r="R257" s="475">
        <v>0.9</v>
      </c>
      <c r="S257" s="475">
        <v>0.9</v>
      </c>
      <c r="T257" s="475">
        <v>0.9</v>
      </c>
      <c r="U257" s="475">
        <v>0.9</v>
      </c>
      <c r="V257" s="475">
        <v>0.9</v>
      </c>
      <c r="W257" s="475">
        <v>0.9</v>
      </c>
      <c r="X257" s="475">
        <v>0.9</v>
      </c>
      <c r="Y257" s="475">
        <v>0.9</v>
      </c>
      <c r="Z257" s="475">
        <v>0.9</v>
      </c>
      <c r="AA257" s="475">
        <v>0.9</v>
      </c>
      <c r="AB257" s="475">
        <v>0.9</v>
      </c>
      <c r="AC257" s="504">
        <v>0</v>
      </c>
    </row>
    <row r="258" spans="2:29" hidden="1">
      <c r="B258" s="478" t="s">
        <v>885</v>
      </c>
      <c r="C258" s="464" t="s">
        <v>874</v>
      </c>
      <c r="D258" s="463" t="s">
        <v>99</v>
      </c>
      <c r="E258" s="505" t="s">
        <v>542</v>
      </c>
      <c r="F258" s="102">
        <v>0</v>
      </c>
      <c r="G258" s="102">
        <v>0</v>
      </c>
      <c r="H258" s="102">
        <v>0</v>
      </c>
      <c r="I258" s="102">
        <v>0</v>
      </c>
      <c r="J258" s="102">
        <v>0</v>
      </c>
      <c r="K258" s="102">
        <v>0</v>
      </c>
      <c r="L258" s="102">
        <v>0</v>
      </c>
      <c r="M258" s="102">
        <v>0.9</v>
      </c>
      <c r="N258" s="102">
        <v>0.9</v>
      </c>
      <c r="O258" s="102">
        <v>0.9</v>
      </c>
      <c r="P258" s="102">
        <v>0.9</v>
      </c>
      <c r="Q258" s="102">
        <v>0.9</v>
      </c>
      <c r="R258" s="102">
        <v>0.9</v>
      </c>
      <c r="S258" s="102">
        <v>0.9</v>
      </c>
      <c r="T258" s="102">
        <v>0.9</v>
      </c>
      <c r="U258" s="102">
        <v>0.9</v>
      </c>
      <c r="V258" s="102">
        <v>0.9</v>
      </c>
      <c r="W258" s="102">
        <v>0.9</v>
      </c>
      <c r="X258" s="102">
        <v>0.9</v>
      </c>
      <c r="Y258" s="102">
        <v>0.9</v>
      </c>
      <c r="Z258" s="102">
        <v>0.9</v>
      </c>
      <c r="AA258" s="102">
        <v>0.9</v>
      </c>
      <c r="AB258" s="102">
        <v>0.9</v>
      </c>
      <c r="AC258" s="505">
        <v>0</v>
      </c>
    </row>
    <row r="259" spans="2:29" hidden="1">
      <c r="B259" s="480" t="s">
        <v>885</v>
      </c>
      <c r="C259" s="481" t="s">
        <v>874</v>
      </c>
      <c r="D259" s="501" t="s">
        <v>99</v>
      </c>
      <c r="E259" s="506" t="s">
        <v>543</v>
      </c>
      <c r="F259" s="483">
        <v>0</v>
      </c>
      <c r="G259" s="483">
        <v>0</v>
      </c>
      <c r="H259" s="483">
        <v>0</v>
      </c>
      <c r="I259" s="483">
        <v>0</v>
      </c>
      <c r="J259" s="483">
        <v>0</v>
      </c>
      <c r="K259" s="483">
        <v>0</v>
      </c>
      <c r="L259" s="483">
        <v>0</v>
      </c>
      <c r="M259" s="483">
        <v>0.9</v>
      </c>
      <c r="N259" s="483">
        <v>0.9</v>
      </c>
      <c r="O259" s="483">
        <v>0.9</v>
      </c>
      <c r="P259" s="483">
        <v>0.9</v>
      </c>
      <c r="Q259" s="483">
        <v>0.9</v>
      </c>
      <c r="R259" s="483">
        <v>0.9</v>
      </c>
      <c r="S259" s="483">
        <v>0.9</v>
      </c>
      <c r="T259" s="483">
        <v>0.9</v>
      </c>
      <c r="U259" s="483">
        <v>0.9</v>
      </c>
      <c r="V259" s="483">
        <v>0.9</v>
      </c>
      <c r="W259" s="483">
        <v>0.9</v>
      </c>
      <c r="X259" s="483">
        <v>0.9</v>
      </c>
      <c r="Y259" s="483">
        <v>0.9</v>
      </c>
      <c r="Z259" s="483">
        <v>0.9</v>
      </c>
      <c r="AA259" s="483">
        <v>0.9</v>
      </c>
      <c r="AB259" s="483">
        <v>0.9</v>
      </c>
      <c r="AC259" s="506">
        <v>0</v>
      </c>
    </row>
    <row r="260" spans="2:29" hidden="1">
      <c r="B260" s="478" t="s">
        <v>881</v>
      </c>
      <c r="C260" s="464" t="s">
        <v>877</v>
      </c>
      <c r="D260" s="464" t="s">
        <v>882</v>
      </c>
      <c r="E260" s="505" t="s">
        <v>712</v>
      </c>
      <c r="F260" s="102">
        <v>2.9967478499999999E-2</v>
      </c>
      <c r="G260" s="102">
        <v>1.9901450000000001E-2</v>
      </c>
      <c r="H260" s="102">
        <v>2.9852175000000002E-2</v>
      </c>
      <c r="I260" s="102">
        <v>1.9901450000000001E-2</v>
      </c>
      <c r="J260" s="102">
        <v>4.9753625000000003E-2</v>
      </c>
      <c r="K260" s="102">
        <v>0.11986991399999999</v>
      </c>
      <c r="L260" s="102">
        <v>0.12985907350000001</v>
      </c>
      <c r="M260" s="102">
        <v>0.1498373925</v>
      </c>
      <c r="N260" s="102">
        <v>0.179804871</v>
      </c>
      <c r="O260" s="102">
        <v>0.20977234950000001</v>
      </c>
      <c r="P260" s="102">
        <v>0.25971814700000001</v>
      </c>
      <c r="Q260" s="102">
        <v>0.28968562549999999</v>
      </c>
      <c r="R260" s="102">
        <v>0.26970730650000002</v>
      </c>
      <c r="S260" s="102">
        <v>0.2497289875</v>
      </c>
      <c r="T260" s="102">
        <v>0.2297506685</v>
      </c>
      <c r="U260" s="102">
        <v>0.2297506685</v>
      </c>
      <c r="V260" s="102">
        <v>0.25971814700000001</v>
      </c>
      <c r="W260" s="102">
        <v>0.25971814700000001</v>
      </c>
      <c r="X260" s="102">
        <v>0.23973982799999999</v>
      </c>
      <c r="Y260" s="102">
        <v>0.21976150899999999</v>
      </c>
      <c r="Z260" s="102">
        <v>0.19978319</v>
      </c>
      <c r="AA260" s="102">
        <v>0.179804871</v>
      </c>
      <c r="AB260" s="102">
        <v>8.9902435500000002E-2</v>
      </c>
      <c r="AC260" s="505">
        <v>2.9967478499999999E-2</v>
      </c>
    </row>
    <row r="261" spans="2:29" ht="12" hidden="1" customHeight="1">
      <c r="B261" s="478" t="s">
        <v>881</v>
      </c>
      <c r="C261" s="464" t="s">
        <v>877</v>
      </c>
      <c r="D261" s="464" t="s">
        <v>882</v>
      </c>
      <c r="E261" s="505" t="s">
        <v>542</v>
      </c>
      <c r="F261" s="102">
        <v>2.9967478499999999E-2</v>
      </c>
      <c r="G261" s="102">
        <v>1.9901450000000001E-2</v>
      </c>
      <c r="H261" s="102">
        <v>2.9852175000000002E-2</v>
      </c>
      <c r="I261" s="102">
        <v>1.9901450000000001E-2</v>
      </c>
      <c r="J261" s="102">
        <v>4.9753625000000003E-2</v>
      </c>
      <c r="K261" s="102">
        <v>0.11940870000000001</v>
      </c>
      <c r="L261" s="102">
        <v>0.12985907350000001</v>
      </c>
      <c r="M261" s="102">
        <v>0.1498373925</v>
      </c>
      <c r="N261" s="102">
        <v>0.179804871</v>
      </c>
      <c r="O261" s="102">
        <v>0.20977234950000001</v>
      </c>
      <c r="P261" s="102">
        <v>0.25971814700000001</v>
      </c>
      <c r="Q261" s="102">
        <v>0.28968562549999999</v>
      </c>
      <c r="R261" s="102">
        <v>0.26970730650000002</v>
      </c>
      <c r="S261" s="102">
        <v>0.2497289875</v>
      </c>
      <c r="T261" s="102">
        <v>0.2297506685</v>
      </c>
      <c r="U261" s="102">
        <v>0.2297506685</v>
      </c>
      <c r="V261" s="102">
        <v>0.25971814700000001</v>
      </c>
      <c r="W261" s="102">
        <v>0.25971814700000001</v>
      </c>
      <c r="X261" s="102">
        <v>0.23973982799999999</v>
      </c>
      <c r="Y261" s="102">
        <v>0.21976150899999999</v>
      </c>
      <c r="Z261" s="102">
        <v>0.19978319</v>
      </c>
      <c r="AA261" s="102">
        <v>0.179804871</v>
      </c>
      <c r="AB261" s="102">
        <v>8.9902435500000002E-2</v>
      </c>
      <c r="AC261" s="505">
        <v>2.9967478499999999E-2</v>
      </c>
    </row>
    <row r="262" spans="2:29" hidden="1">
      <c r="B262" s="478" t="s">
        <v>881</v>
      </c>
      <c r="C262" s="464" t="s">
        <v>877</v>
      </c>
      <c r="D262" s="464" t="s">
        <v>882</v>
      </c>
      <c r="E262" s="505" t="s">
        <v>543</v>
      </c>
      <c r="F262" s="102">
        <v>2.9967478499999999E-2</v>
      </c>
      <c r="G262" s="102">
        <v>1.9901450000000001E-2</v>
      </c>
      <c r="H262" s="102">
        <v>2.9852175000000002E-2</v>
      </c>
      <c r="I262" s="102">
        <v>1.9901450000000001E-2</v>
      </c>
      <c r="J262" s="102">
        <v>4.9753625000000003E-2</v>
      </c>
      <c r="K262" s="102">
        <v>0.11940870000000001</v>
      </c>
      <c r="L262" s="102">
        <v>0.12985907350000001</v>
      </c>
      <c r="M262" s="102">
        <v>0.1498373925</v>
      </c>
      <c r="N262" s="102">
        <v>0.179804871</v>
      </c>
      <c r="O262" s="102">
        <v>0.20977234950000001</v>
      </c>
      <c r="P262" s="102">
        <v>0.25971814700000001</v>
      </c>
      <c r="Q262" s="102">
        <v>0.28968562549999999</v>
      </c>
      <c r="R262" s="102">
        <v>0.26970730650000002</v>
      </c>
      <c r="S262" s="102">
        <v>0.2497289875</v>
      </c>
      <c r="T262" s="102">
        <v>0.2297506685</v>
      </c>
      <c r="U262" s="102">
        <v>0.2297506685</v>
      </c>
      <c r="V262" s="102">
        <v>0.25971814700000001</v>
      </c>
      <c r="W262" s="102">
        <v>0.25971814700000001</v>
      </c>
      <c r="X262" s="102">
        <v>0.23973982799999999</v>
      </c>
      <c r="Y262" s="102">
        <v>0.21976150899999999</v>
      </c>
      <c r="Z262" s="102">
        <v>0.19978319</v>
      </c>
      <c r="AA262" s="102">
        <v>0.179804871</v>
      </c>
      <c r="AB262" s="102">
        <v>8.9902435500000002E-2</v>
      </c>
      <c r="AC262" s="505">
        <v>2.9967478499999999E-2</v>
      </c>
    </row>
    <row r="263" spans="2:29" hidden="1">
      <c r="B263" s="472" t="s">
        <v>844</v>
      </c>
      <c r="C263" s="473" t="s">
        <v>877</v>
      </c>
      <c r="D263" s="473" t="s">
        <v>882</v>
      </c>
      <c r="E263" s="504" t="s">
        <v>712</v>
      </c>
      <c r="F263" s="475">
        <v>0.05</v>
      </c>
      <c r="G263" s="475">
        <v>0</v>
      </c>
      <c r="H263" s="475">
        <v>0</v>
      </c>
      <c r="I263" s="475">
        <v>0</v>
      </c>
      <c r="J263" s="475">
        <v>0</v>
      </c>
      <c r="K263" s="475">
        <v>0.05</v>
      </c>
      <c r="L263" s="475">
        <v>0.1</v>
      </c>
      <c r="M263" s="475">
        <v>0.4</v>
      </c>
      <c r="N263" s="475">
        <v>0.4</v>
      </c>
      <c r="O263" s="475">
        <v>0.4</v>
      </c>
      <c r="P263" s="475">
        <v>0.2</v>
      </c>
      <c r="Q263" s="475">
        <v>0.5</v>
      </c>
      <c r="R263" s="475">
        <v>0.8</v>
      </c>
      <c r="S263" s="475">
        <v>0.7</v>
      </c>
      <c r="T263" s="475">
        <v>0.4</v>
      </c>
      <c r="U263" s="475">
        <v>0.2</v>
      </c>
      <c r="V263" s="475">
        <v>0.25</v>
      </c>
      <c r="W263" s="475">
        <v>0.5</v>
      </c>
      <c r="X263" s="475">
        <v>0.8</v>
      </c>
      <c r="Y263" s="475">
        <v>0.8</v>
      </c>
      <c r="Z263" s="475">
        <v>0.8</v>
      </c>
      <c r="AA263" s="475">
        <v>0.5</v>
      </c>
      <c r="AB263" s="475">
        <v>0.35</v>
      </c>
      <c r="AC263" s="504">
        <v>0.2</v>
      </c>
    </row>
    <row r="264" spans="2:29" hidden="1">
      <c r="B264" s="478" t="s">
        <v>844</v>
      </c>
      <c r="C264" s="464" t="s">
        <v>877</v>
      </c>
      <c r="D264" s="464" t="s">
        <v>882</v>
      </c>
      <c r="E264" s="505" t="s">
        <v>542</v>
      </c>
      <c r="F264" s="102">
        <v>0.05</v>
      </c>
      <c r="G264" s="102">
        <v>0</v>
      </c>
      <c r="H264" s="102">
        <v>0</v>
      </c>
      <c r="I264" s="102">
        <v>0</v>
      </c>
      <c r="J264" s="102">
        <v>0</v>
      </c>
      <c r="K264" s="102">
        <v>0</v>
      </c>
      <c r="L264" s="102">
        <v>0.05</v>
      </c>
      <c r="M264" s="102">
        <v>0.5</v>
      </c>
      <c r="N264" s="102">
        <v>0.5</v>
      </c>
      <c r="O264" s="102">
        <v>0.4</v>
      </c>
      <c r="P264" s="102">
        <v>0.2</v>
      </c>
      <c r="Q264" s="102">
        <v>0.45</v>
      </c>
      <c r="R264" s="102">
        <v>0.5</v>
      </c>
      <c r="S264" s="102">
        <v>0.5</v>
      </c>
      <c r="T264" s="102">
        <v>0.35</v>
      </c>
      <c r="U264" s="102">
        <v>0.3</v>
      </c>
      <c r="V264" s="102">
        <v>0.3</v>
      </c>
      <c r="W264" s="102">
        <v>0.3</v>
      </c>
      <c r="X264" s="102">
        <v>0.7</v>
      </c>
      <c r="Y264" s="102">
        <v>0.9</v>
      </c>
      <c r="Z264" s="102">
        <v>0.7</v>
      </c>
      <c r="AA264" s="102">
        <v>0.65</v>
      </c>
      <c r="AB264" s="102">
        <v>0.55000000000000004</v>
      </c>
      <c r="AC264" s="505">
        <v>0.35</v>
      </c>
    </row>
    <row r="265" spans="2:29" hidden="1">
      <c r="B265" s="480" t="s">
        <v>844</v>
      </c>
      <c r="C265" s="481" t="s">
        <v>877</v>
      </c>
      <c r="D265" s="481" t="s">
        <v>882</v>
      </c>
      <c r="E265" s="506" t="s">
        <v>543</v>
      </c>
      <c r="F265" s="483">
        <v>0.05</v>
      </c>
      <c r="G265" s="483">
        <v>0</v>
      </c>
      <c r="H265" s="483">
        <v>0</v>
      </c>
      <c r="I265" s="483">
        <v>0</v>
      </c>
      <c r="J265" s="483">
        <v>0</v>
      </c>
      <c r="K265" s="483">
        <v>0</v>
      </c>
      <c r="L265" s="483">
        <v>0.05</v>
      </c>
      <c r="M265" s="483">
        <v>0.5</v>
      </c>
      <c r="N265" s="483">
        <v>0.5</v>
      </c>
      <c r="O265" s="483">
        <v>0.2</v>
      </c>
      <c r="P265" s="483">
        <v>0.2</v>
      </c>
      <c r="Q265" s="483">
        <v>0.3</v>
      </c>
      <c r="R265" s="483">
        <v>0.5</v>
      </c>
      <c r="S265" s="483">
        <v>0.5</v>
      </c>
      <c r="T265" s="483">
        <v>0.3</v>
      </c>
      <c r="U265" s="483">
        <v>0.2</v>
      </c>
      <c r="V265" s="483">
        <v>0.25</v>
      </c>
      <c r="W265" s="483">
        <v>0.35</v>
      </c>
      <c r="X265" s="483">
        <v>0.55000000000000004</v>
      </c>
      <c r="Y265" s="483">
        <v>0.65</v>
      </c>
      <c r="Z265" s="483">
        <v>0.7</v>
      </c>
      <c r="AA265" s="483">
        <v>0.35</v>
      </c>
      <c r="AB265" s="483">
        <v>0.2</v>
      </c>
      <c r="AC265" s="506">
        <v>0.2</v>
      </c>
    </row>
    <row r="266" spans="2:29" hidden="1">
      <c r="B266" s="478" t="s">
        <v>885</v>
      </c>
      <c r="C266" s="464" t="s">
        <v>877</v>
      </c>
      <c r="D266" s="464" t="s">
        <v>882</v>
      </c>
      <c r="E266" s="505" t="s">
        <v>712</v>
      </c>
      <c r="F266" s="102">
        <v>0.13686000000000001</v>
      </c>
      <c r="G266" s="102">
        <v>0.13686000000000001</v>
      </c>
      <c r="H266" s="102">
        <v>0.13686000000000001</v>
      </c>
      <c r="I266" s="102">
        <v>0.13686000000000001</v>
      </c>
      <c r="J266" s="102">
        <v>0.13686000000000001</v>
      </c>
      <c r="K266" s="102">
        <v>0.18248</v>
      </c>
      <c r="L266" s="102">
        <v>0.36496000000000001</v>
      </c>
      <c r="M266" s="102">
        <v>0.36496000000000001</v>
      </c>
      <c r="N266" s="102">
        <v>0.54742999999999997</v>
      </c>
      <c r="O266" s="102">
        <v>0.54742999999999997</v>
      </c>
      <c r="P266" s="102">
        <v>0.82115000000000005</v>
      </c>
      <c r="Q266" s="102">
        <v>0.82115000000000005</v>
      </c>
      <c r="R266" s="102">
        <v>0.82115000000000005</v>
      </c>
      <c r="S266" s="102">
        <v>0.82115000000000005</v>
      </c>
      <c r="T266" s="102">
        <v>0.82115000000000005</v>
      </c>
      <c r="U266" s="102">
        <v>0.82115000000000005</v>
      </c>
      <c r="V266" s="102">
        <v>0.82115000000000005</v>
      </c>
      <c r="W266" s="102">
        <v>0.82115000000000005</v>
      </c>
      <c r="X266" s="102">
        <v>0.82115000000000005</v>
      </c>
      <c r="Y266" s="102">
        <v>0.82115000000000005</v>
      </c>
      <c r="Z266" s="102">
        <v>0.82115000000000005</v>
      </c>
      <c r="AA266" s="102">
        <v>0.82115000000000005</v>
      </c>
      <c r="AB266" s="102">
        <v>0.45619999999999999</v>
      </c>
      <c r="AC266" s="505">
        <v>0.27372000000000002</v>
      </c>
    </row>
    <row r="267" spans="2:29" hidden="1">
      <c r="B267" s="478" t="s">
        <v>885</v>
      </c>
      <c r="C267" s="464" t="s">
        <v>877</v>
      </c>
      <c r="D267" s="464" t="s">
        <v>882</v>
      </c>
      <c r="E267" s="505" t="s">
        <v>542</v>
      </c>
      <c r="F267" s="102">
        <v>0.18248</v>
      </c>
      <c r="G267" s="102">
        <v>0.13686000000000001</v>
      </c>
      <c r="H267" s="102">
        <v>0.13686000000000001</v>
      </c>
      <c r="I267" s="102">
        <v>0.13686000000000001</v>
      </c>
      <c r="J267" s="102">
        <v>0.13686000000000001</v>
      </c>
      <c r="K267" s="102">
        <v>0.13686000000000001</v>
      </c>
      <c r="L267" s="102">
        <v>0.27372000000000002</v>
      </c>
      <c r="M267" s="102">
        <v>0.27372000000000002</v>
      </c>
      <c r="N267" s="102">
        <v>0.54742999999999997</v>
      </c>
      <c r="O267" s="102">
        <v>0.54742999999999997</v>
      </c>
      <c r="P267" s="102">
        <v>0.72990999999999995</v>
      </c>
      <c r="Q267" s="102">
        <v>0.72990999999999995</v>
      </c>
      <c r="R267" s="102">
        <v>0.72990999999999995</v>
      </c>
      <c r="S267" s="102">
        <v>0.72990999999999995</v>
      </c>
      <c r="T267" s="102">
        <v>0.72990999999999995</v>
      </c>
      <c r="U267" s="102">
        <v>0.72990999999999995</v>
      </c>
      <c r="V267" s="102">
        <v>0.72990999999999995</v>
      </c>
      <c r="W267" s="102">
        <v>0.82115000000000005</v>
      </c>
      <c r="X267" s="102">
        <v>0.82115000000000005</v>
      </c>
      <c r="Y267" s="102">
        <v>0.82115000000000005</v>
      </c>
      <c r="Z267" s="102">
        <v>0.82115000000000005</v>
      </c>
      <c r="AA267" s="102">
        <v>0.82115000000000005</v>
      </c>
      <c r="AB267" s="102">
        <v>0.45619999999999999</v>
      </c>
      <c r="AC267" s="505">
        <v>0.27372000000000002</v>
      </c>
    </row>
    <row r="268" spans="2:29" hidden="1">
      <c r="B268" s="478" t="s">
        <v>885</v>
      </c>
      <c r="C268" s="464" t="s">
        <v>877</v>
      </c>
      <c r="D268" s="464" t="s">
        <v>882</v>
      </c>
      <c r="E268" s="505" t="s">
        <v>543</v>
      </c>
      <c r="F268" s="102">
        <v>0.18248</v>
      </c>
      <c r="G268" s="102">
        <v>0.13686000000000001</v>
      </c>
      <c r="H268" s="102">
        <v>0.13686000000000001</v>
      </c>
      <c r="I268" s="102">
        <v>0.13686000000000001</v>
      </c>
      <c r="J268" s="102">
        <v>0.13686000000000001</v>
      </c>
      <c r="K268" s="102">
        <v>0.13686000000000001</v>
      </c>
      <c r="L268" s="102">
        <v>0.27372000000000002</v>
      </c>
      <c r="M268" s="102">
        <v>0.27372000000000002</v>
      </c>
      <c r="N268" s="102">
        <v>0.45619999999999999</v>
      </c>
      <c r="O268" s="102">
        <v>0.45619999999999999</v>
      </c>
      <c r="P268" s="102">
        <v>0.63866999999999996</v>
      </c>
      <c r="Q268" s="102">
        <v>0.63866999999999996</v>
      </c>
      <c r="R268" s="102">
        <v>0.63866999999999996</v>
      </c>
      <c r="S268" s="102">
        <v>0.63866999999999996</v>
      </c>
      <c r="T268" s="102">
        <v>0.63866999999999996</v>
      </c>
      <c r="U268" s="102">
        <v>0.63866999999999996</v>
      </c>
      <c r="V268" s="102">
        <v>0.54742999999999997</v>
      </c>
      <c r="W268" s="102">
        <v>0.54742999999999997</v>
      </c>
      <c r="X268" s="102">
        <v>0.54742999999999997</v>
      </c>
      <c r="Y268" s="102">
        <v>0.54742999999999997</v>
      </c>
      <c r="Z268" s="102">
        <v>0.54742999999999997</v>
      </c>
      <c r="AA268" s="102">
        <v>0.54742999999999997</v>
      </c>
      <c r="AB268" s="102">
        <v>0.45619999999999999</v>
      </c>
      <c r="AC268" s="505">
        <v>0.27372000000000002</v>
      </c>
    </row>
    <row r="269" spans="2:29" hidden="1">
      <c r="B269" s="472" t="s">
        <v>881</v>
      </c>
      <c r="C269" s="473" t="s">
        <v>876</v>
      </c>
      <c r="D269" s="473" t="s">
        <v>99</v>
      </c>
      <c r="E269" s="504" t="s">
        <v>712</v>
      </c>
      <c r="F269" s="475">
        <v>0.15</v>
      </c>
      <c r="G269" s="475">
        <v>0.15</v>
      </c>
      <c r="H269" s="475">
        <v>0.15</v>
      </c>
      <c r="I269" s="475">
        <v>0.15</v>
      </c>
      <c r="J269" s="475">
        <v>0.15</v>
      </c>
      <c r="K269" s="475">
        <v>0.2</v>
      </c>
      <c r="L269" s="475">
        <v>0.4</v>
      </c>
      <c r="M269" s="475">
        <v>0.4</v>
      </c>
      <c r="N269" s="475">
        <v>0.6</v>
      </c>
      <c r="O269" s="475">
        <v>0.6</v>
      </c>
      <c r="P269" s="475">
        <v>0.9</v>
      </c>
      <c r="Q269" s="475">
        <v>0.9</v>
      </c>
      <c r="R269" s="475">
        <v>0.9</v>
      </c>
      <c r="S269" s="475">
        <v>0.9</v>
      </c>
      <c r="T269" s="475">
        <v>0.9</v>
      </c>
      <c r="U269" s="475">
        <v>0.9</v>
      </c>
      <c r="V269" s="475">
        <v>0.9</v>
      </c>
      <c r="W269" s="475">
        <v>0.9</v>
      </c>
      <c r="X269" s="475">
        <v>0.9</v>
      </c>
      <c r="Y269" s="475">
        <v>0.9</v>
      </c>
      <c r="Z269" s="475">
        <v>0.9</v>
      </c>
      <c r="AA269" s="475">
        <v>0.9</v>
      </c>
      <c r="AB269" s="475">
        <v>0.5</v>
      </c>
      <c r="AC269" s="504">
        <v>0.3</v>
      </c>
    </row>
    <row r="270" spans="2:29" hidden="1">
      <c r="B270" s="478" t="s">
        <v>881</v>
      </c>
      <c r="C270" s="464" t="s">
        <v>876</v>
      </c>
      <c r="D270" s="464" t="s">
        <v>99</v>
      </c>
      <c r="E270" s="505" t="s">
        <v>542</v>
      </c>
      <c r="F270" s="102">
        <v>0.2</v>
      </c>
      <c r="G270" s="102">
        <v>0.15</v>
      </c>
      <c r="H270" s="102">
        <v>0.15</v>
      </c>
      <c r="I270" s="102">
        <v>0.15</v>
      </c>
      <c r="J270" s="102">
        <v>0.15</v>
      </c>
      <c r="K270" s="102">
        <v>0.15</v>
      </c>
      <c r="L270" s="102">
        <v>0.3</v>
      </c>
      <c r="M270" s="102">
        <v>0.3</v>
      </c>
      <c r="N270" s="102">
        <v>0.6</v>
      </c>
      <c r="O270" s="102">
        <v>0.6</v>
      </c>
      <c r="P270" s="102">
        <v>0.8</v>
      </c>
      <c r="Q270" s="102">
        <v>0.8</v>
      </c>
      <c r="R270" s="102">
        <v>0.8</v>
      </c>
      <c r="S270" s="102">
        <v>0.8</v>
      </c>
      <c r="T270" s="102">
        <v>0.8</v>
      </c>
      <c r="U270" s="102">
        <v>0.8</v>
      </c>
      <c r="V270" s="102">
        <v>0.8</v>
      </c>
      <c r="W270" s="102">
        <v>0.9</v>
      </c>
      <c r="X270" s="102">
        <v>0.9</v>
      </c>
      <c r="Y270" s="102">
        <v>0.9</v>
      </c>
      <c r="Z270" s="102">
        <v>0.9</v>
      </c>
      <c r="AA270" s="102">
        <v>0.9</v>
      </c>
      <c r="AB270" s="102">
        <v>0.5</v>
      </c>
      <c r="AC270" s="505">
        <v>0.3</v>
      </c>
    </row>
    <row r="271" spans="2:29" hidden="1">
      <c r="B271" s="480" t="s">
        <v>881</v>
      </c>
      <c r="C271" s="481" t="s">
        <v>876</v>
      </c>
      <c r="D271" s="481" t="s">
        <v>99</v>
      </c>
      <c r="E271" s="506" t="s">
        <v>543</v>
      </c>
      <c r="F271" s="483">
        <v>0.2</v>
      </c>
      <c r="G271" s="483">
        <v>0.15</v>
      </c>
      <c r="H271" s="483">
        <v>0.15</v>
      </c>
      <c r="I271" s="483">
        <v>0.15</v>
      </c>
      <c r="J271" s="483">
        <v>0.15</v>
      </c>
      <c r="K271" s="483">
        <v>0.15</v>
      </c>
      <c r="L271" s="483">
        <v>0.3</v>
      </c>
      <c r="M271" s="483">
        <v>0.3</v>
      </c>
      <c r="N271" s="483">
        <v>0.5</v>
      </c>
      <c r="O271" s="483">
        <v>0.5</v>
      </c>
      <c r="P271" s="483">
        <v>0.7</v>
      </c>
      <c r="Q271" s="483">
        <v>0.7</v>
      </c>
      <c r="R271" s="483">
        <v>0.7</v>
      </c>
      <c r="S271" s="483">
        <v>0.7</v>
      </c>
      <c r="T271" s="483">
        <v>0.7</v>
      </c>
      <c r="U271" s="483">
        <v>0.7</v>
      </c>
      <c r="V271" s="483">
        <v>0.6</v>
      </c>
      <c r="W271" s="483">
        <v>0.6</v>
      </c>
      <c r="X271" s="483">
        <v>0.6</v>
      </c>
      <c r="Y271" s="483">
        <v>0.6</v>
      </c>
      <c r="Z271" s="483">
        <v>0.6</v>
      </c>
      <c r="AA271" s="483">
        <v>0.6</v>
      </c>
      <c r="AB271" s="483">
        <v>0.5</v>
      </c>
      <c r="AC271" s="506">
        <v>0.3</v>
      </c>
    </row>
    <row r="272" spans="2:29" hidden="1">
      <c r="B272" s="478" t="s">
        <v>844</v>
      </c>
      <c r="C272" s="464" t="s">
        <v>876</v>
      </c>
      <c r="D272" s="464" t="s">
        <v>99</v>
      </c>
      <c r="E272" s="505" t="s">
        <v>712</v>
      </c>
      <c r="F272" s="102">
        <v>0.15</v>
      </c>
      <c r="G272" s="102">
        <v>0.15</v>
      </c>
      <c r="H272" s="102">
        <v>0.05</v>
      </c>
      <c r="I272" s="102">
        <v>0</v>
      </c>
      <c r="J272" s="102">
        <v>0</v>
      </c>
      <c r="K272" s="102">
        <v>0</v>
      </c>
      <c r="L272" s="102">
        <v>0</v>
      </c>
      <c r="M272" s="102">
        <v>0.05</v>
      </c>
      <c r="N272" s="102">
        <v>0.05</v>
      </c>
      <c r="O272" s="102">
        <v>0.05</v>
      </c>
      <c r="P272" s="102">
        <v>0.2</v>
      </c>
      <c r="Q272" s="102">
        <v>0.5</v>
      </c>
      <c r="R272" s="102">
        <v>0.8</v>
      </c>
      <c r="S272" s="102">
        <v>0.7</v>
      </c>
      <c r="T272" s="102">
        <v>0.4</v>
      </c>
      <c r="U272" s="102">
        <v>0.2</v>
      </c>
      <c r="V272" s="102">
        <v>0.25</v>
      </c>
      <c r="W272" s="102">
        <v>0.5</v>
      </c>
      <c r="X272" s="102">
        <v>0.8</v>
      </c>
      <c r="Y272" s="102">
        <v>0.8</v>
      </c>
      <c r="Z272" s="102">
        <v>0.8</v>
      </c>
      <c r="AA272" s="102">
        <v>0.5</v>
      </c>
      <c r="AB272" s="102">
        <v>0.35</v>
      </c>
      <c r="AC272" s="505">
        <v>0.2</v>
      </c>
    </row>
    <row r="273" spans="2:29" hidden="1">
      <c r="B273" s="478" t="s">
        <v>844</v>
      </c>
      <c r="C273" s="464" t="s">
        <v>876</v>
      </c>
      <c r="D273" s="464" t="s">
        <v>99</v>
      </c>
      <c r="E273" s="505" t="s">
        <v>542</v>
      </c>
      <c r="F273" s="102">
        <v>0.3</v>
      </c>
      <c r="G273" s="102">
        <v>0.25</v>
      </c>
      <c r="H273" s="102">
        <v>0.05</v>
      </c>
      <c r="I273" s="102">
        <v>0</v>
      </c>
      <c r="J273" s="102">
        <v>0</v>
      </c>
      <c r="K273" s="102">
        <v>0</v>
      </c>
      <c r="L273" s="102">
        <v>0</v>
      </c>
      <c r="M273" s="102">
        <v>0</v>
      </c>
      <c r="N273" s="102">
        <v>0</v>
      </c>
      <c r="O273" s="102">
        <v>0.05</v>
      </c>
      <c r="P273" s="102">
        <v>0.2</v>
      </c>
      <c r="Q273" s="102">
        <v>0.45</v>
      </c>
      <c r="R273" s="102">
        <v>0.5</v>
      </c>
      <c r="S273" s="102">
        <v>0.5</v>
      </c>
      <c r="T273" s="102">
        <v>0.35</v>
      </c>
      <c r="U273" s="102">
        <v>0.3</v>
      </c>
      <c r="V273" s="102">
        <v>0.3</v>
      </c>
      <c r="W273" s="102">
        <v>0.3</v>
      </c>
      <c r="X273" s="102">
        <v>0.7</v>
      </c>
      <c r="Y273" s="102">
        <v>0.9</v>
      </c>
      <c r="Z273" s="102">
        <v>0.7</v>
      </c>
      <c r="AA273" s="102">
        <v>0.65</v>
      </c>
      <c r="AB273" s="102">
        <v>0.55000000000000004</v>
      </c>
      <c r="AC273" s="505">
        <v>0.35</v>
      </c>
    </row>
    <row r="274" spans="2:29" hidden="1">
      <c r="B274" s="478" t="s">
        <v>844</v>
      </c>
      <c r="C274" s="464" t="s">
        <v>876</v>
      </c>
      <c r="D274" s="464" t="s">
        <v>99</v>
      </c>
      <c r="E274" s="505" t="s">
        <v>543</v>
      </c>
      <c r="F274" s="102">
        <v>0.2</v>
      </c>
      <c r="G274" s="102">
        <v>0.2</v>
      </c>
      <c r="H274" s="102">
        <v>0.05</v>
      </c>
      <c r="I274" s="102">
        <v>0</v>
      </c>
      <c r="J274" s="102">
        <v>0</v>
      </c>
      <c r="K274" s="102">
        <v>0</v>
      </c>
      <c r="L274" s="102">
        <v>0</v>
      </c>
      <c r="M274" s="102">
        <v>0</v>
      </c>
      <c r="N274" s="102">
        <v>0</v>
      </c>
      <c r="O274" s="102">
        <v>0</v>
      </c>
      <c r="P274" s="102">
        <v>0.1</v>
      </c>
      <c r="Q274" s="102">
        <v>0.2</v>
      </c>
      <c r="R274" s="102">
        <v>0.25</v>
      </c>
      <c r="S274" s="102">
        <v>0.25</v>
      </c>
      <c r="T274" s="102">
        <v>0.15</v>
      </c>
      <c r="U274" s="102">
        <v>0.2</v>
      </c>
      <c r="V274" s="102">
        <v>0.25</v>
      </c>
      <c r="W274" s="102">
        <v>0.35</v>
      </c>
      <c r="X274" s="102">
        <v>0.55000000000000004</v>
      </c>
      <c r="Y274" s="102">
        <v>0.65</v>
      </c>
      <c r="Z274" s="102">
        <v>0.7</v>
      </c>
      <c r="AA274" s="102">
        <v>0.35</v>
      </c>
      <c r="AB274" s="102">
        <v>0.2</v>
      </c>
      <c r="AC274" s="505">
        <v>0.2</v>
      </c>
    </row>
    <row r="275" spans="2:29" hidden="1">
      <c r="B275" s="472" t="s">
        <v>885</v>
      </c>
      <c r="C275" s="473" t="s">
        <v>876</v>
      </c>
      <c r="D275" s="473" t="s">
        <v>99</v>
      </c>
      <c r="E275" s="504" t="s">
        <v>712</v>
      </c>
      <c r="F275" s="475">
        <v>0.15</v>
      </c>
      <c r="G275" s="475">
        <v>0.15</v>
      </c>
      <c r="H275" s="475">
        <v>0.15</v>
      </c>
      <c r="I275" s="475">
        <v>0.15</v>
      </c>
      <c r="J275" s="475">
        <v>0.15</v>
      </c>
      <c r="K275" s="475">
        <v>0.2</v>
      </c>
      <c r="L275" s="475">
        <v>0.35</v>
      </c>
      <c r="M275" s="475">
        <v>0.35</v>
      </c>
      <c r="N275" s="475">
        <v>0.55000000000000004</v>
      </c>
      <c r="O275" s="475">
        <v>0.55000000000000004</v>
      </c>
      <c r="P275" s="475">
        <v>0.85</v>
      </c>
      <c r="Q275" s="475">
        <v>0.85</v>
      </c>
      <c r="R275" s="475">
        <v>0.85</v>
      </c>
      <c r="S275" s="475">
        <v>0.85</v>
      </c>
      <c r="T275" s="475">
        <v>0.85</v>
      </c>
      <c r="U275" s="475">
        <v>0.85</v>
      </c>
      <c r="V275" s="475">
        <v>0.85</v>
      </c>
      <c r="W275" s="475">
        <v>0.85</v>
      </c>
      <c r="X275" s="475">
        <v>0.85</v>
      </c>
      <c r="Y275" s="475">
        <v>0.85</v>
      </c>
      <c r="Z275" s="475">
        <v>0.85</v>
      </c>
      <c r="AA275" s="475">
        <v>0.85</v>
      </c>
      <c r="AB275" s="475">
        <v>0.45</v>
      </c>
      <c r="AC275" s="504">
        <v>0.3</v>
      </c>
    </row>
    <row r="276" spans="2:29" hidden="1">
      <c r="B276" s="478" t="s">
        <v>885</v>
      </c>
      <c r="C276" s="464" t="s">
        <v>876</v>
      </c>
      <c r="D276" s="464" t="s">
        <v>99</v>
      </c>
      <c r="E276" s="505" t="s">
        <v>542</v>
      </c>
      <c r="F276" s="102">
        <v>0.2</v>
      </c>
      <c r="G276" s="102">
        <v>0.15</v>
      </c>
      <c r="H276" s="102">
        <v>0.15</v>
      </c>
      <c r="I276" s="102">
        <v>0.15</v>
      </c>
      <c r="J276" s="102">
        <v>0.15</v>
      </c>
      <c r="K276" s="102">
        <v>0.15</v>
      </c>
      <c r="L276" s="102">
        <v>0.3</v>
      </c>
      <c r="M276" s="102">
        <v>0.3</v>
      </c>
      <c r="N276" s="102">
        <v>0.55000000000000004</v>
      </c>
      <c r="O276" s="102">
        <v>0.55000000000000004</v>
      </c>
      <c r="P276" s="102">
        <v>0.75</v>
      </c>
      <c r="Q276" s="102">
        <v>0.75</v>
      </c>
      <c r="R276" s="102">
        <v>0.75</v>
      </c>
      <c r="S276" s="102">
        <v>0.75</v>
      </c>
      <c r="T276" s="102">
        <v>0.75</v>
      </c>
      <c r="U276" s="102">
        <v>0.75</v>
      </c>
      <c r="V276" s="102">
        <v>0.75</v>
      </c>
      <c r="W276" s="102">
        <v>0.85</v>
      </c>
      <c r="X276" s="102">
        <v>0.85</v>
      </c>
      <c r="Y276" s="102">
        <v>0.85</v>
      </c>
      <c r="Z276" s="102">
        <v>0.85</v>
      </c>
      <c r="AA276" s="102">
        <v>0.85</v>
      </c>
      <c r="AB276" s="102">
        <v>0.45</v>
      </c>
      <c r="AC276" s="505">
        <v>0.3</v>
      </c>
    </row>
    <row r="277" spans="2:29" hidden="1">
      <c r="B277" s="480" t="s">
        <v>885</v>
      </c>
      <c r="C277" s="481" t="s">
        <v>876</v>
      </c>
      <c r="D277" s="481" t="s">
        <v>99</v>
      </c>
      <c r="E277" s="506" t="s">
        <v>543</v>
      </c>
      <c r="F277" s="483">
        <v>0.2</v>
      </c>
      <c r="G277" s="483">
        <v>0.15</v>
      </c>
      <c r="H277" s="483">
        <v>0.15</v>
      </c>
      <c r="I277" s="483">
        <v>0.15</v>
      </c>
      <c r="J277" s="483">
        <v>0.15</v>
      </c>
      <c r="K277" s="483">
        <v>0.15</v>
      </c>
      <c r="L277" s="483">
        <v>0.3</v>
      </c>
      <c r="M277" s="483">
        <v>0.3</v>
      </c>
      <c r="N277" s="483">
        <v>0.45</v>
      </c>
      <c r="O277" s="483">
        <v>0.45</v>
      </c>
      <c r="P277" s="483">
        <v>0.65</v>
      </c>
      <c r="Q277" s="483">
        <v>0.65</v>
      </c>
      <c r="R277" s="483">
        <v>0.65</v>
      </c>
      <c r="S277" s="483">
        <v>0.65</v>
      </c>
      <c r="T277" s="483">
        <v>0.65</v>
      </c>
      <c r="U277" s="483">
        <v>0.65</v>
      </c>
      <c r="V277" s="483">
        <v>0.55000000000000004</v>
      </c>
      <c r="W277" s="483">
        <v>0.55000000000000004</v>
      </c>
      <c r="X277" s="483">
        <v>0.55000000000000004</v>
      </c>
      <c r="Y277" s="483">
        <v>0.55000000000000004</v>
      </c>
      <c r="Z277" s="483">
        <v>0.55000000000000004</v>
      </c>
      <c r="AA277" s="483">
        <v>0.55000000000000004</v>
      </c>
      <c r="AB277" s="483">
        <v>0.45</v>
      </c>
      <c r="AC277" s="506">
        <v>0.3</v>
      </c>
    </row>
    <row r="278" spans="2:29" hidden="1">
      <c r="B278" s="478" t="s">
        <v>881</v>
      </c>
      <c r="C278" s="464" t="s">
        <v>876</v>
      </c>
      <c r="D278" s="464" t="s">
        <v>100</v>
      </c>
      <c r="E278" s="505" t="s">
        <v>712</v>
      </c>
      <c r="F278" s="102">
        <v>0.15</v>
      </c>
      <c r="G278" s="102">
        <v>0.15</v>
      </c>
      <c r="H278" s="102">
        <v>0.15</v>
      </c>
      <c r="I278" s="102">
        <v>0.15</v>
      </c>
      <c r="J278" s="102">
        <v>0.15</v>
      </c>
      <c r="K278" s="102">
        <v>0.2</v>
      </c>
      <c r="L278" s="102">
        <v>0.4</v>
      </c>
      <c r="M278" s="102">
        <v>0.4</v>
      </c>
      <c r="N278" s="102">
        <v>0.6</v>
      </c>
      <c r="O278" s="102">
        <v>0.6</v>
      </c>
      <c r="P278" s="102">
        <v>0.9</v>
      </c>
      <c r="Q278" s="102">
        <v>0.9</v>
      </c>
      <c r="R278" s="102">
        <v>0.9</v>
      </c>
      <c r="S278" s="102">
        <v>0.9</v>
      </c>
      <c r="T278" s="102">
        <v>0.9</v>
      </c>
      <c r="U278" s="102">
        <v>0.9</v>
      </c>
      <c r="V278" s="102">
        <v>0.9</v>
      </c>
      <c r="W278" s="102">
        <v>0.9</v>
      </c>
      <c r="X278" s="102">
        <v>0.9</v>
      </c>
      <c r="Y278" s="102">
        <v>0.9</v>
      </c>
      <c r="Z278" s="102">
        <v>0.9</v>
      </c>
      <c r="AA278" s="102">
        <v>0.9</v>
      </c>
      <c r="AB278" s="102">
        <v>0.5</v>
      </c>
      <c r="AC278" s="505">
        <v>0.3</v>
      </c>
    </row>
    <row r="279" spans="2:29" hidden="1">
      <c r="B279" s="478" t="s">
        <v>881</v>
      </c>
      <c r="C279" s="464" t="s">
        <v>876</v>
      </c>
      <c r="D279" s="464" t="s">
        <v>100</v>
      </c>
      <c r="E279" s="505" t="s">
        <v>542</v>
      </c>
      <c r="F279" s="102">
        <v>0.2</v>
      </c>
      <c r="G279" s="102">
        <v>0.15</v>
      </c>
      <c r="H279" s="102">
        <v>0.15</v>
      </c>
      <c r="I279" s="102">
        <v>0.15</v>
      </c>
      <c r="J279" s="102">
        <v>0.15</v>
      </c>
      <c r="K279" s="102">
        <v>0.15</v>
      </c>
      <c r="L279" s="102">
        <v>0.3</v>
      </c>
      <c r="M279" s="102">
        <v>0.3</v>
      </c>
      <c r="N279" s="102">
        <v>0.6</v>
      </c>
      <c r="O279" s="102">
        <v>0.6</v>
      </c>
      <c r="P279" s="102">
        <v>0.8</v>
      </c>
      <c r="Q279" s="102">
        <v>0.8</v>
      </c>
      <c r="R279" s="102">
        <v>0.8</v>
      </c>
      <c r="S279" s="102">
        <v>0.8</v>
      </c>
      <c r="T279" s="102">
        <v>0.8</v>
      </c>
      <c r="U279" s="102">
        <v>0.8</v>
      </c>
      <c r="V279" s="102">
        <v>0.8</v>
      </c>
      <c r="W279" s="102">
        <v>0.9</v>
      </c>
      <c r="X279" s="102">
        <v>0.9</v>
      </c>
      <c r="Y279" s="102">
        <v>0.9</v>
      </c>
      <c r="Z279" s="102">
        <v>0.9</v>
      </c>
      <c r="AA279" s="102">
        <v>0.9</v>
      </c>
      <c r="AB279" s="102">
        <v>0.5</v>
      </c>
      <c r="AC279" s="505">
        <v>0.3</v>
      </c>
    </row>
    <row r="280" spans="2:29" hidden="1">
      <c r="B280" s="478" t="s">
        <v>881</v>
      </c>
      <c r="C280" s="464" t="s">
        <v>876</v>
      </c>
      <c r="D280" s="464" t="s">
        <v>100</v>
      </c>
      <c r="E280" s="505" t="s">
        <v>543</v>
      </c>
      <c r="F280" s="102">
        <v>0.2</v>
      </c>
      <c r="G280" s="102">
        <v>0.15</v>
      </c>
      <c r="H280" s="102">
        <v>0.15</v>
      </c>
      <c r="I280" s="102">
        <v>0.15</v>
      </c>
      <c r="J280" s="102">
        <v>0.15</v>
      </c>
      <c r="K280" s="102">
        <v>0.15</v>
      </c>
      <c r="L280" s="102">
        <v>0.3</v>
      </c>
      <c r="M280" s="102">
        <v>0.3</v>
      </c>
      <c r="N280" s="102">
        <v>0.5</v>
      </c>
      <c r="O280" s="102">
        <v>0.5</v>
      </c>
      <c r="P280" s="102">
        <v>0.7</v>
      </c>
      <c r="Q280" s="102">
        <v>0.7</v>
      </c>
      <c r="R280" s="102">
        <v>0.7</v>
      </c>
      <c r="S280" s="102">
        <v>0.7</v>
      </c>
      <c r="T280" s="102">
        <v>0.7</v>
      </c>
      <c r="U280" s="102">
        <v>0.7</v>
      </c>
      <c r="V280" s="102">
        <v>0.6</v>
      </c>
      <c r="W280" s="102">
        <v>0.6</v>
      </c>
      <c r="X280" s="102">
        <v>0.6</v>
      </c>
      <c r="Y280" s="102">
        <v>0.6</v>
      </c>
      <c r="Z280" s="102">
        <v>0.6</v>
      </c>
      <c r="AA280" s="102">
        <v>0.6</v>
      </c>
      <c r="AB280" s="102">
        <v>0.5</v>
      </c>
      <c r="AC280" s="505">
        <v>0.3</v>
      </c>
    </row>
    <row r="281" spans="2:29" hidden="1">
      <c r="B281" s="509" t="s">
        <v>844</v>
      </c>
      <c r="C281" s="510" t="s">
        <v>876</v>
      </c>
      <c r="D281" s="510" t="s">
        <v>100</v>
      </c>
      <c r="E281" s="512" t="s">
        <v>712</v>
      </c>
      <c r="F281" s="511">
        <v>0.15</v>
      </c>
      <c r="G281" s="511">
        <v>0.15</v>
      </c>
      <c r="H281" s="511">
        <v>0.05</v>
      </c>
      <c r="I281" s="511">
        <v>0</v>
      </c>
      <c r="J281" s="511">
        <v>0</v>
      </c>
      <c r="K281" s="511">
        <v>0</v>
      </c>
      <c r="L281" s="511">
        <v>0</v>
      </c>
      <c r="M281" s="511">
        <v>0.05</v>
      </c>
      <c r="N281" s="511">
        <v>0.05</v>
      </c>
      <c r="O281" s="511">
        <v>0.05</v>
      </c>
      <c r="P281" s="511">
        <v>0.2</v>
      </c>
      <c r="Q281" s="511">
        <v>0.5</v>
      </c>
      <c r="R281" s="511">
        <v>0.8</v>
      </c>
      <c r="S281" s="511">
        <v>0.7</v>
      </c>
      <c r="T281" s="511">
        <v>0.4</v>
      </c>
      <c r="U281" s="511">
        <v>0.2</v>
      </c>
      <c r="V281" s="511">
        <v>0.25</v>
      </c>
      <c r="W281" s="511">
        <v>0.5</v>
      </c>
      <c r="X281" s="511">
        <v>0.8</v>
      </c>
      <c r="Y281" s="511">
        <v>0.8</v>
      </c>
      <c r="Z281" s="511">
        <v>0.8</v>
      </c>
      <c r="AA281" s="511">
        <v>0.5</v>
      </c>
      <c r="AB281" s="511">
        <v>0.35</v>
      </c>
      <c r="AC281" s="512">
        <v>0.2</v>
      </c>
    </row>
    <row r="282" spans="2:29" hidden="1">
      <c r="B282" s="513" t="s">
        <v>844</v>
      </c>
      <c r="C282" s="507" t="s">
        <v>876</v>
      </c>
      <c r="D282" s="507" t="s">
        <v>100</v>
      </c>
      <c r="E282" s="514" t="s">
        <v>542</v>
      </c>
      <c r="F282" s="508">
        <v>0.3</v>
      </c>
      <c r="G282" s="508">
        <v>0.25</v>
      </c>
      <c r="H282" s="508">
        <v>0.05</v>
      </c>
      <c r="I282" s="508">
        <v>0</v>
      </c>
      <c r="J282" s="508">
        <v>0</v>
      </c>
      <c r="K282" s="508">
        <v>0</v>
      </c>
      <c r="L282" s="508">
        <v>0</v>
      </c>
      <c r="M282" s="508">
        <v>0</v>
      </c>
      <c r="N282" s="508">
        <v>0</v>
      </c>
      <c r="O282" s="508">
        <v>0.05</v>
      </c>
      <c r="P282" s="508">
        <v>0.2</v>
      </c>
      <c r="Q282" s="508">
        <v>0.45</v>
      </c>
      <c r="R282" s="508">
        <v>0.5</v>
      </c>
      <c r="S282" s="508">
        <v>0.5</v>
      </c>
      <c r="T282" s="508">
        <v>0.35</v>
      </c>
      <c r="U282" s="508">
        <v>0.3</v>
      </c>
      <c r="V282" s="508">
        <v>0.3</v>
      </c>
      <c r="W282" s="508">
        <v>0.3</v>
      </c>
      <c r="X282" s="508">
        <v>0.7</v>
      </c>
      <c r="Y282" s="508">
        <v>0.9</v>
      </c>
      <c r="Z282" s="508">
        <v>0.7</v>
      </c>
      <c r="AA282" s="508">
        <v>0.65</v>
      </c>
      <c r="AB282" s="508">
        <v>0.55000000000000004</v>
      </c>
      <c r="AC282" s="514">
        <v>0.35</v>
      </c>
    </row>
    <row r="283" spans="2:29" hidden="1">
      <c r="B283" s="515" t="s">
        <v>844</v>
      </c>
      <c r="C283" s="516" t="s">
        <v>876</v>
      </c>
      <c r="D283" s="516" t="s">
        <v>100</v>
      </c>
      <c r="E283" s="518" t="s">
        <v>543</v>
      </c>
      <c r="F283" s="517">
        <v>0.2</v>
      </c>
      <c r="G283" s="517">
        <v>0.2</v>
      </c>
      <c r="H283" s="517">
        <v>0.05</v>
      </c>
      <c r="I283" s="517">
        <v>0</v>
      </c>
      <c r="J283" s="517">
        <v>0</v>
      </c>
      <c r="K283" s="517">
        <v>0</v>
      </c>
      <c r="L283" s="517">
        <v>0</v>
      </c>
      <c r="M283" s="517">
        <v>0</v>
      </c>
      <c r="N283" s="517">
        <v>0</v>
      </c>
      <c r="O283" s="517">
        <v>0</v>
      </c>
      <c r="P283" s="517">
        <v>0.1</v>
      </c>
      <c r="Q283" s="517">
        <v>0.2</v>
      </c>
      <c r="R283" s="517">
        <v>0.25</v>
      </c>
      <c r="S283" s="517">
        <v>0.25</v>
      </c>
      <c r="T283" s="517">
        <v>0.15</v>
      </c>
      <c r="U283" s="517">
        <v>0.2</v>
      </c>
      <c r="V283" s="517">
        <v>0.25</v>
      </c>
      <c r="W283" s="517">
        <v>0.35</v>
      </c>
      <c r="X283" s="517">
        <v>0.55000000000000004</v>
      </c>
      <c r="Y283" s="517">
        <v>0.65</v>
      </c>
      <c r="Z283" s="517">
        <v>0.7</v>
      </c>
      <c r="AA283" s="517">
        <v>0.35</v>
      </c>
      <c r="AB283" s="517">
        <v>0.2</v>
      </c>
      <c r="AC283" s="518">
        <v>0.2</v>
      </c>
    </row>
    <row r="284" spans="2:29" hidden="1">
      <c r="B284" s="478" t="s">
        <v>885</v>
      </c>
      <c r="C284" s="464" t="s">
        <v>876</v>
      </c>
      <c r="D284" s="464" t="s">
        <v>100</v>
      </c>
      <c r="E284" s="505" t="s">
        <v>712</v>
      </c>
      <c r="F284" s="102">
        <v>0.15</v>
      </c>
      <c r="G284" s="102">
        <v>0.15</v>
      </c>
      <c r="H284" s="102">
        <v>0.15</v>
      </c>
      <c r="I284" s="102">
        <v>0.15</v>
      </c>
      <c r="J284" s="102">
        <v>0.15</v>
      </c>
      <c r="K284" s="102">
        <v>0.2</v>
      </c>
      <c r="L284" s="102">
        <v>0.35</v>
      </c>
      <c r="M284" s="102">
        <v>0.35</v>
      </c>
      <c r="N284" s="102">
        <v>0.55000000000000004</v>
      </c>
      <c r="O284" s="102">
        <v>0.55000000000000004</v>
      </c>
      <c r="P284" s="102">
        <v>0.85</v>
      </c>
      <c r="Q284" s="102">
        <v>0.85</v>
      </c>
      <c r="R284" s="102">
        <v>0.85</v>
      </c>
      <c r="S284" s="102">
        <v>0.85</v>
      </c>
      <c r="T284" s="102">
        <v>0.85</v>
      </c>
      <c r="U284" s="102">
        <v>0.85</v>
      </c>
      <c r="V284" s="102">
        <v>0.85</v>
      </c>
      <c r="W284" s="102">
        <v>0.85</v>
      </c>
      <c r="X284" s="102">
        <v>0.85</v>
      </c>
      <c r="Y284" s="102">
        <v>0.85</v>
      </c>
      <c r="Z284" s="102">
        <v>0.85</v>
      </c>
      <c r="AA284" s="102">
        <v>0.85</v>
      </c>
      <c r="AB284" s="102">
        <v>0.45</v>
      </c>
      <c r="AC284" s="505">
        <v>0.3</v>
      </c>
    </row>
    <row r="285" spans="2:29" hidden="1">
      <c r="B285" s="478" t="s">
        <v>885</v>
      </c>
      <c r="C285" s="464" t="s">
        <v>876</v>
      </c>
      <c r="D285" s="464" t="s">
        <v>100</v>
      </c>
      <c r="E285" s="505" t="s">
        <v>542</v>
      </c>
      <c r="F285" s="102">
        <v>0.2</v>
      </c>
      <c r="G285" s="102">
        <v>0.15</v>
      </c>
      <c r="H285" s="102">
        <v>0.15</v>
      </c>
      <c r="I285" s="102">
        <v>0.15</v>
      </c>
      <c r="J285" s="102">
        <v>0.15</v>
      </c>
      <c r="K285" s="102">
        <v>0.15</v>
      </c>
      <c r="L285" s="102">
        <v>0.3</v>
      </c>
      <c r="M285" s="102">
        <v>0.3</v>
      </c>
      <c r="N285" s="102">
        <v>0.55000000000000004</v>
      </c>
      <c r="O285" s="102">
        <v>0.55000000000000004</v>
      </c>
      <c r="P285" s="102">
        <v>0.75</v>
      </c>
      <c r="Q285" s="102">
        <v>0.75</v>
      </c>
      <c r="R285" s="102">
        <v>0.75</v>
      </c>
      <c r="S285" s="102">
        <v>0.75</v>
      </c>
      <c r="T285" s="102">
        <v>0.75</v>
      </c>
      <c r="U285" s="102">
        <v>0.75</v>
      </c>
      <c r="V285" s="102">
        <v>0.75</v>
      </c>
      <c r="W285" s="102">
        <v>0.85</v>
      </c>
      <c r="X285" s="102">
        <v>0.85</v>
      </c>
      <c r="Y285" s="102">
        <v>0.85</v>
      </c>
      <c r="Z285" s="102">
        <v>0.85</v>
      </c>
      <c r="AA285" s="102">
        <v>0.85</v>
      </c>
      <c r="AB285" s="102">
        <v>0.45</v>
      </c>
      <c r="AC285" s="505">
        <v>0.3</v>
      </c>
    </row>
    <row r="286" spans="2:29" hidden="1">
      <c r="B286" s="480" t="s">
        <v>885</v>
      </c>
      <c r="C286" s="481" t="s">
        <v>876</v>
      </c>
      <c r="D286" s="481" t="s">
        <v>100</v>
      </c>
      <c r="E286" s="506" t="s">
        <v>543</v>
      </c>
      <c r="F286" s="483">
        <v>0.2</v>
      </c>
      <c r="G286" s="483">
        <v>0.15</v>
      </c>
      <c r="H286" s="483">
        <v>0.15</v>
      </c>
      <c r="I286" s="483">
        <v>0.15</v>
      </c>
      <c r="J286" s="483">
        <v>0.15</v>
      </c>
      <c r="K286" s="483">
        <v>0.15</v>
      </c>
      <c r="L286" s="483">
        <v>0.3</v>
      </c>
      <c r="M286" s="483">
        <v>0.3</v>
      </c>
      <c r="N286" s="483">
        <v>0.45</v>
      </c>
      <c r="O286" s="483">
        <v>0.45</v>
      </c>
      <c r="P286" s="483">
        <v>0.65</v>
      </c>
      <c r="Q286" s="483">
        <v>0.65</v>
      </c>
      <c r="R286" s="483">
        <v>0.65</v>
      </c>
      <c r="S286" s="483">
        <v>0.65</v>
      </c>
      <c r="T286" s="483">
        <v>0.65</v>
      </c>
      <c r="U286" s="483">
        <v>0.65</v>
      </c>
      <c r="V286" s="483">
        <v>0.55000000000000004</v>
      </c>
      <c r="W286" s="483">
        <v>0.55000000000000004</v>
      </c>
      <c r="X286" s="483">
        <v>0.55000000000000004</v>
      </c>
      <c r="Y286" s="483">
        <v>0.55000000000000004</v>
      </c>
      <c r="Z286" s="483">
        <v>0.55000000000000004</v>
      </c>
      <c r="AA286" s="483">
        <v>0.55000000000000004</v>
      </c>
      <c r="AB286" s="483">
        <v>0.45</v>
      </c>
      <c r="AC286" s="506">
        <v>0.3</v>
      </c>
    </row>
    <row r="287" spans="2:29" ht="12" hidden="1" thickBot="1"/>
    <row r="288" spans="2:29" hidden="1">
      <c r="B288" s="1100" t="s">
        <v>886</v>
      </c>
      <c r="C288" s="1103" t="s">
        <v>887</v>
      </c>
      <c r="D288" s="1098" t="s">
        <v>882</v>
      </c>
      <c r="E288" s="534" t="s">
        <v>712</v>
      </c>
      <c r="F288" s="535">
        <v>0.15</v>
      </c>
      <c r="G288" s="535">
        <v>0.15</v>
      </c>
      <c r="H288" s="535">
        <v>0.15</v>
      </c>
      <c r="I288" s="535">
        <v>0.15</v>
      </c>
      <c r="J288" s="535">
        <v>0.15</v>
      </c>
      <c r="K288" s="535">
        <v>0.2</v>
      </c>
      <c r="L288" s="535">
        <v>0.4</v>
      </c>
      <c r="M288" s="535">
        <v>0.4</v>
      </c>
      <c r="N288" s="535">
        <v>0.6</v>
      </c>
      <c r="O288" s="535">
        <v>0.6</v>
      </c>
      <c r="P288" s="535">
        <v>0.9</v>
      </c>
      <c r="Q288" s="535">
        <v>0.9</v>
      </c>
      <c r="R288" s="535">
        <v>0.9</v>
      </c>
      <c r="S288" s="535">
        <v>0.9</v>
      </c>
      <c r="T288" s="535">
        <v>0.9</v>
      </c>
      <c r="U288" s="535">
        <v>0.9</v>
      </c>
      <c r="V288" s="535">
        <v>0.9</v>
      </c>
      <c r="W288" s="535">
        <v>0.9</v>
      </c>
      <c r="X288" s="535">
        <v>0.9</v>
      </c>
      <c r="Y288" s="535">
        <v>0.9</v>
      </c>
      <c r="Z288" s="535">
        <v>0.9</v>
      </c>
      <c r="AA288" s="535">
        <v>0.9</v>
      </c>
      <c r="AB288" s="535">
        <v>0.5</v>
      </c>
      <c r="AC288" s="536">
        <v>0.3</v>
      </c>
    </row>
    <row r="289" spans="2:33" hidden="1">
      <c r="B289" s="1101"/>
      <c r="C289" s="1093"/>
      <c r="D289" s="1096"/>
      <c r="E289" s="505" t="s">
        <v>542</v>
      </c>
      <c r="F289" s="466">
        <v>0.2</v>
      </c>
      <c r="G289" s="466">
        <v>0.15</v>
      </c>
      <c r="H289" s="466">
        <v>0.15</v>
      </c>
      <c r="I289" s="466">
        <v>0.15</v>
      </c>
      <c r="J289" s="466">
        <v>0.15</v>
      </c>
      <c r="K289" s="466">
        <v>0.15</v>
      </c>
      <c r="L289" s="466">
        <v>0.3</v>
      </c>
      <c r="M289" s="466">
        <v>0.3</v>
      </c>
      <c r="N289" s="466">
        <v>0.6</v>
      </c>
      <c r="O289" s="466">
        <v>0.6</v>
      </c>
      <c r="P289" s="466">
        <v>0.8</v>
      </c>
      <c r="Q289" s="466">
        <v>0.8</v>
      </c>
      <c r="R289" s="466">
        <v>0.8</v>
      </c>
      <c r="S289" s="466">
        <v>0.8</v>
      </c>
      <c r="T289" s="466">
        <v>0.8</v>
      </c>
      <c r="U289" s="466">
        <v>0.8</v>
      </c>
      <c r="V289" s="466">
        <v>0.8</v>
      </c>
      <c r="W289" s="466">
        <v>0.9</v>
      </c>
      <c r="X289" s="466">
        <v>0.9</v>
      </c>
      <c r="Y289" s="466">
        <v>0.9</v>
      </c>
      <c r="Z289" s="466">
        <v>0.9</v>
      </c>
      <c r="AA289" s="466">
        <v>0.9</v>
      </c>
      <c r="AB289" s="466">
        <v>0.5</v>
      </c>
      <c r="AC289" s="537">
        <v>0.3</v>
      </c>
    </row>
    <row r="290" spans="2:33" ht="12" hidden="1" thickBot="1">
      <c r="B290" s="1102"/>
      <c r="C290" s="1104"/>
      <c r="D290" s="1099"/>
      <c r="E290" s="538" t="s">
        <v>543</v>
      </c>
      <c r="F290" s="539">
        <v>0.2</v>
      </c>
      <c r="G290" s="539">
        <v>0.15</v>
      </c>
      <c r="H290" s="539">
        <v>0.15</v>
      </c>
      <c r="I290" s="539">
        <v>0.15</v>
      </c>
      <c r="J290" s="539">
        <v>0.15</v>
      </c>
      <c r="K290" s="539">
        <v>0.15</v>
      </c>
      <c r="L290" s="539">
        <v>0.3</v>
      </c>
      <c r="M290" s="539">
        <v>0.3</v>
      </c>
      <c r="N290" s="539">
        <v>0.5</v>
      </c>
      <c r="O290" s="539">
        <v>0.5</v>
      </c>
      <c r="P290" s="539">
        <v>0.7</v>
      </c>
      <c r="Q290" s="539">
        <v>0.7</v>
      </c>
      <c r="R290" s="539">
        <v>0.7</v>
      </c>
      <c r="S290" s="539">
        <v>0.7</v>
      </c>
      <c r="T290" s="539">
        <v>0.7</v>
      </c>
      <c r="U290" s="539">
        <v>0.7</v>
      </c>
      <c r="V290" s="539">
        <v>0.6</v>
      </c>
      <c r="W290" s="539">
        <v>0.6</v>
      </c>
      <c r="X290" s="539">
        <v>0.6</v>
      </c>
      <c r="Y290" s="539">
        <v>0.6</v>
      </c>
      <c r="Z290" s="539">
        <v>0.6</v>
      </c>
      <c r="AA290" s="539">
        <v>0.6</v>
      </c>
      <c r="AB290" s="539">
        <v>0.5</v>
      </c>
      <c r="AC290" s="540">
        <v>0.3</v>
      </c>
    </row>
    <row r="291" spans="2:33" hidden="1">
      <c r="B291" s="1100" t="s">
        <v>888</v>
      </c>
      <c r="C291" s="1103" t="s">
        <v>887</v>
      </c>
      <c r="D291" s="1098" t="s">
        <v>882</v>
      </c>
      <c r="E291" s="534" t="s">
        <v>712</v>
      </c>
      <c r="F291" s="541">
        <v>0.15</v>
      </c>
      <c r="G291" s="541">
        <v>0.15</v>
      </c>
      <c r="H291" s="541">
        <v>0.05</v>
      </c>
      <c r="I291" s="541">
        <v>0</v>
      </c>
      <c r="J291" s="541">
        <v>0</v>
      </c>
      <c r="K291" s="541">
        <v>0</v>
      </c>
      <c r="L291" s="542">
        <v>0</v>
      </c>
      <c r="M291" s="542">
        <v>0.05</v>
      </c>
      <c r="N291" s="542">
        <v>0.05</v>
      </c>
      <c r="O291" s="542">
        <v>0.05</v>
      </c>
      <c r="P291" s="542">
        <v>0.2</v>
      </c>
      <c r="Q291" s="541">
        <v>0.5</v>
      </c>
      <c r="R291" s="541">
        <v>0.8</v>
      </c>
      <c r="S291" s="541">
        <v>0.7</v>
      </c>
      <c r="T291" s="541">
        <v>0.4</v>
      </c>
      <c r="U291" s="541">
        <v>0.2</v>
      </c>
      <c r="V291" s="541">
        <v>0.25</v>
      </c>
      <c r="W291" s="541">
        <v>0.5</v>
      </c>
      <c r="X291" s="541">
        <v>0.8</v>
      </c>
      <c r="Y291" s="541">
        <v>0.8</v>
      </c>
      <c r="Z291" s="541">
        <v>0.8</v>
      </c>
      <c r="AA291" s="541">
        <v>0.5</v>
      </c>
      <c r="AB291" s="541">
        <v>0.35</v>
      </c>
      <c r="AC291" s="543">
        <v>0.2</v>
      </c>
    </row>
    <row r="292" spans="2:33" hidden="1">
      <c r="B292" s="1101"/>
      <c r="C292" s="1093"/>
      <c r="D292" s="1096"/>
      <c r="E292" s="505" t="s">
        <v>542</v>
      </c>
      <c r="F292" s="467">
        <v>0.3</v>
      </c>
      <c r="G292" s="467">
        <v>0.25</v>
      </c>
      <c r="H292" s="467">
        <v>0.05</v>
      </c>
      <c r="I292" s="467">
        <v>0</v>
      </c>
      <c r="J292" s="467">
        <v>0</v>
      </c>
      <c r="K292" s="467">
        <v>0</v>
      </c>
      <c r="L292" s="468">
        <v>0</v>
      </c>
      <c r="M292" s="468">
        <v>0</v>
      </c>
      <c r="N292" s="468">
        <v>0</v>
      </c>
      <c r="O292" s="468">
        <v>0.05</v>
      </c>
      <c r="P292" s="468">
        <v>0.2</v>
      </c>
      <c r="Q292" s="468">
        <v>0.45</v>
      </c>
      <c r="R292" s="468">
        <v>0.5</v>
      </c>
      <c r="S292" s="468">
        <v>0.5</v>
      </c>
      <c r="T292" s="468">
        <v>0.35</v>
      </c>
      <c r="U292" s="468">
        <v>0.3</v>
      </c>
      <c r="V292" s="468">
        <v>0.3</v>
      </c>
      <c r="W292" s="468">
        <v>0.3</v>
      </c>
      <c r="X292" s="468">
        <v>0.7</v>
      </c>
      <c r="Y292" s="468">
        <v>0.9</v>
      </c>
      <c r="Z292" s="468">
        <v>0.7</v>
      </c>
      <c r="AA292" s="467">
        <v>0.65</v>
      </c>
      <c r="AB292" s="467">
        <v>0.55000000000000004</v>
      </c>
      <c r="AC292" s="544">
        <v>0.35</v>
      </c>
    </row>
    <row r="293" spans="2:33" ht="12" hidden="1" thickBot="1">
      <c r="B293" s="1102"/>
      <c r="C293" s="1104"/>
      <c r="D293" s="1099"/>
      <c r="E293" s="538" t="s">
        <v>543</v>
      </c>
      <c r="F293" s="545">
        <v>0.2</v>
      </c>
      <c r="G293" s="545">
        <v>0.2</v>
      </c>
      <c r="H293" s="545">
        <v>0.05</v>
      </c>
      <c r="I293" s="545">
        <v>0</v>
      </c>
      <c r="J293" s="545">
        <v>0</v>
      </c>
      <c r="K293" s="545">
        <v>0</v>
      </c>
      <c r="L293" s="546">
        <v>0</v>
      </c>
      <c r="M293" s="546">
        <v>0</v>
      </c>
      <c r="N293" s="546">
        <v>0</v>
      </c>
      <c r="O293" s="546">
        <v>0</v>
      </c>
      <c r="P293" s="546">
        <v>0.1</v>
      </c>
      <c r="Q293" s="546">
        <v>0.2</v>
      </c>
      <c r="R293" s="546">
        <v>0.25</v>
      </c>
      <c r="S293" s="546">
        <v>0.25</v>
      </c>
      <c r="T293" s="546">
        <v>0.15</v>
      </c>
      <c r="U293" s="546">
        <v>0.2</v>
      </c>
      <c r="V293" s="546">
        <v>0.25</v>
      </c>
      <c r="W293" s="546">
        <v>0.35</v>
      </c>
      <c r="X293" s="546">
        <v>0.55000000000000004</v>
      </c>
      <c r="Y293" s="546">
        <v>0.65</v>
      </c>
      <c r="Z293" s="546">
        <v>0.7</v>
      </c>
      <c r="AA293" s="545">
        <v>0.35</v>
      </c>
      <c r="AB293" s="545">
        <v>0.2</v>
      </c>
      <c r="AC293" s="547">
        <v>0.2</v>
      </c>
    </row>
    <row r="294" spans="2:33" hidden="1">
      <c r="B294" s="1100" t="s">
        <v>889</v>
      </c>
      <c r="C294" s="1103" t="s">
        <v>887</v>
      </c>
      <c r="D294" s="1098" t="s">
        <v>882</v>
      </c>
      <c r="E294" s="534" t="s">
        <v>712</v>
      </c>
      <c r="F294" s="535">
        <v>0.15</v>
      </c>
      <c r="G294" s="535">
        <v>0.15</v>
      </c>
      <c r="H294" s="535">
        <v>0.15</v>
      </c>
      <c r="I294" s="535">
        <v>0.15</v>
      </c>
      <c r="J294" s="535">
        <v>0.15</v>
      </c>
      <c r="K294" s="535">
        <v>0.2</v>
      </c>
      <c r="L294" s="535">
        <v>0.35</v>
      </c>
      <c r="M294" s="535">
        <v>0.35</v>
      </c>
      <c r="N294" s="535">
        <v>0.55000000000000004</v>
      </c>
      <c r="O294" s="535">
        <v>0.55000000000000004</v>
      </c>
      <c r="P294" s="535">
        <v>0.85</v>
      </c>
      <c r="Q294" s="535">
        <v>0.85</v>
      </c>
      <c r="R294" s="535">
        <v>0.85</v>
      </c>
      <c r="S294" s="535">
        <v>0.85</v>
      </c>
      <c r="T294" s="535">
        <v>0.85</v>
      </c>
      <c r="U294" s="535">
        <v>0.85</v>
      </c>
      <c r="V294" s="535">
        <v>0.85</v>
      </c>
      <c r="W294" s="535">
        <v>0.85</v>
      </c>
      <c r="X294" s="535">
        <v>0.85</v>
      </c>
      <c r="Y294" s="535">
        <v>0.85</v>
      </c>
      <c r="Z294" s="535">
        <v>0.85</v>
      </c>
      <c r="AA294" s="535">
        <v>0.85</v>
      </c>
      <c r="AB294" s="535">
        <v>0.45</v>
      </c>
      <c r="AC294" s="536">
        <v>0.3</v>
      </c>
    </row>
    <row r="295" spans="2:33" hidden="1">
      <c r="B295" s="1101"/>
      <c r="C295" s="1093"/>
      <c r="D295" s="1096"/>
      <c r="E295" s="505" t="s">
        <v>542</v>
      </c>
      <c r="F295" s="466">
        <v>0.2</v>
      </c>
      <c r="G295" s="466">
        <v>0.15</v>
      </c>
      <c r="H295" s="466">
        <v>0.15</v>
      </c>
      <c r="I295" s="466">
        <v>0.15</v>
      </c>
      <c r="J295" s="466">
        <v>0.15</v>
      </c>
      <c r="K295" s="466">
        <v>0.15</v>
      </c>
      <c r="L295" s="466">
        <v>0.3</v>
      </c>
      <c r="M295" s="466">
        <v>0.3</v>
      </c>
      <c r="N295" s="466">
        <v>0.55000000000000004</v>
      </c>
      <c r="O295" s="466">
        <v>0.55000000000000004</v>
      </c>
      <c r="P295" s="466">
        <v>0.75</v>
      </c>
      <c r="Q295" s="466">
        <v>0.75</v>
      </c>
      <c r="R295" s="466">
        <v>0.75</v>
      </c>
      <c r="S295" s="466">
        <v>0.75</v>
      </c>
      <c r="T295" s="466">
        <v>0.75</v>
      </c>
      <c r="U295" s="466">
        <v>0.75</v>
      </c>
      <c r="V295" s="466">
        <v>0.75</v>
      </c>
      <c r="W295" s="466">
        <v>0.85</v>
      </c>
      <c r="X295" s="466">
        <v>0.85</v>
      </c>
      <c r="Y295" s="466">
        <v>0.85</v>
      </c>
      <c r="Z295" s="466">
        <v>0.85</v>
      </c>
      <c r="AA295" s="466">
        <v>0.85</v>
      </c>
      <c r="AB295" s="466">
        <v>0.45</v>
      </c>
      <c r="AC295" s="537">
        <v>0.3</v>
      </c>
    </row>
    <row r="296" spans="2:33" ht="12" hidden="1" thickBot="1">
      <c r="B296" s="1102"/>
      <c r="C296" s="1104"/>
      <c r="D296" s="1099"/>
      <c r="E296" s="538" t="s">
        <v>543</v>
      </c>
      <c r="F296" s="539">
        <v>0.2</v>
      </c>
      <c r="G296" s="539">
        <v>0.15</v>
      </c>
      <c r="H296" s="539">
        <v>0.15</v>
      </c>
      <c r="I296" s="539">
        <v>0.15</v>
      </c>
      <c r="J296" s="539">
        <v>0.15</v>
      </c>
      <c r="K296" s="539">
        <v>0.15</v>
      </c>
      <c r="L296" s="539">
        <v>0.3</v>
      </c>
      <c r="M296" s="539">
        <v>0.3</v>
      </c>
      <c r="N296" s="539">
        <v>0.45</v>
      </c>
      <c r="O296" s="539">
        <v>0.45</v>
      </c>
      <c r="P296" s="539">
        <v>0.65</v>
      </c>
      <c r="Q296" s="539">
        <v>0.65</v>
      </c>
      <c r="R296" s="539">
        <v>0.65</v>
      </c>
      <c r="S296" s="539">
        <v>0.65</v>
      </c>
      <c r="T296" s="539">
        <v>0.65</v>
      </c>
      <c r="U296" s="539">
        <v>0.65</v>
      </c>
      <c r="V296" s="539">
        <v>0.55000000000000004</v>
      </c>
      <c r="W296" s="539">
        <v>0.55000000000000004</v>
      </c>
      <c r="X296" s="539">
        <v>0.55000000000000004</v>
      </c>
      <c r="Y296" s="539">
        <v>0.55000000000000004</v>
      </c>
      <c r="Z296" s="539">
        <v>0.55000000000000004</v>
      </c>
      <c r="AA296" s="539">
        <v>0.55000000000000004</v>
      </c>
      <c r="AB296" s="539">
        <v>0.45</v>
      </c>
      <c r="AC296" s="540">
        <v>0.3</v>
      </c>
    </row>
    <row r="297" spans="2:33" ht="15.6" hidden="1">
      <c r="B297" s="1089" t="s">
        <v>890</v>
      </c>
      <c r="C297" s="1092" t="s">
        <v>887</v>
      </c>
      <c r="D297" s="1095" t="s">
        <v>882</v>
      </c>
      <c r="E297" s="174" t="s">
        <v>712</v>
      </c>
      <c r="F297" s="175">
        <v>1</v>
      </c>
      <c r="G297" s="175">
        <v>1</v>
      </c>
      <c r="H297" s="175">
        <v>1</v>
      </c>
      <c r="I297" s="175">
        <v>0</v>
      </c>
      <c r="J297" s="175">
        <v>0</v>
      </c>
      <c r="K297" s="175">
        <v>0</v>
      </c>
      <c r="L297" s="175">
        <v>1</v>
      </c>
      <c r="M297" s="175">
        <v>1</v>
      </c>
      <c r="N297" s="175">
        <v>1</v>
      </c>
      <c r="O297" s="175">
        <v>1</v>
      </c>
      <c r="P297" s="175">
        <v>1</v>
      </c>
      <c r="Q297" s="175">
        <v>1</v>
      </c>
      <c r="R297" s="175">
        <v>1</v>
      </c>
      <c r="S297" s="175">
        <v>1</v>
      </c>
      <c r="T297" s="175">
        <v>1</v>
      </c>
      <c r="U297" s="175">
        <v>1</v>
      </c>
      <c r="V297" s="175">
        <v>1</v>
      </c>
      <c r="W297" s="175">
        <v>1</v>
      </c>
      <c r="X297" s="175">
        <v>1</v>
      </c>
      <c r="Y297" s="175">
        <v>1</v>
      </c>
      <c r="Z297" s="175">
        <v>1</v>
      </c>
      <c r="AA297" s="175">
        <v>1</v>
      </c>
      <c r="AB297" s="175">
        <v>1</v>
      </c>
      <c r="AC297" s="176">
        <v>1</v>
      </c>
      <c r="AD297" s="443"/>
      <c r="AE297" s="443"/>
      <c r="AF297" s="443"/>
      <c r="AG297" s="443"/>
    </row>
    <row r="298" spans="2:33" ht="15.6" hidden="1">
      <c r="B298" s="1090"/>
      <c r="C298" s="1093"/>
      <c r="D298" s="1096"/>
      <c r="E298" s="165" t="s">
        <v>542</v>
      </c>
      <c r="F298" s="166">
        <v>1</v>
      </c>
      <c r="G298" s="166">
        <v>1</v>
      </c>
      <c r="H298" s="166">
        <v>1</v>
      </c>
      <c r="I298" s="166">
        <v>0</v>
      </c>
      <c r="J298" s="166">
        <v>0</v>
      </c>
      <c r="K298" s="166">
        <v>0</v>
      </c>
      <c r="L298" s="166">
        <v>0</v>
      </c>
      <c r="M298" s="166">
        <v>0</v>
      </c>
      <c r="N298" s="166">
        <v>1</v>
      </c>
      <c r="O298" s="166">
        <v>1</v>
      </c>
      <c r="P298" s="166">
        <v>1</v>
      </c>
      <c r="Q298" s="166">
        <v>1</v>
      </c>
      <c r="R298" s="166">
        <v>1</v>
      </c>
      <c r="S298" s="166">
        <v>1</v>
      </c>
      <c r="T298" s="166">
        <v>1</v>
      </c>
      <c r="U298" s="166">
        <v>1</v>
      </c>
      <c r="V298" s="166">
        <v>1</v>
      </c>
      <c r="W298" s="166">
        <v>1</v>
      </c>
      <c r="X298" s="166">
        <v>1</v>
      </c>
      <c r="Y298" s="166">
        <v>1</v>
      </c>
      <c r="Z298" s="166">
        <v>1</v>
      </c>
      <c r="AA298" s="166">
        <v>1</v>
      </c>
      <c r="AB298" s="166">
        <v>1</v>
      </c>
      <c r="AC298" s="167">
        <v>1</v>
      </c>
      <c r="AD298" s="443"/>
      <c r="AE298" s="443"/>
      <c r="AF298" s="443"/>
      <c r="AG298" s="443"/>
    </row>
    <row r="299" spans="2:33" ht="16.149999999999999" hidden="1" thickBot="1">
      <c r="B299" s="1091"/>
      <c r="C299" s="1094"/>
      <c r="D299" s="1097"/>
      <c r="E299" s="171" t="s">
        <v>543</v>
      </c>
      <c r="F299" s="172">
        <v>1</v>
      </c>
      <c r="G299" s="172">
        <v>1</v>
      </c>
      <c r="H299" s="172">
        <v>1</v>
      </c>
      <c r="I299" s="172">
        <v>0</v>
      </c>
      <c r="J299" s="172">
        <v>0</v>
      </c>
      <c r="K299" s="172">
        <v>0</v>
      </c>
      <c r="L299" s="172">
        <v>0</v>
      </c>
      <c r="M299" s="172">
        <v>0</v>
      </c>
      <c r="N299" s="172">
        <v>0</v>
      </c>
      <c r="O299" s="172">
        <v>1</v>
      </c>
      <c r="P299" s="172">
        <v>1</v>
      </c>
      <c r="Q299" s="172">
        <v>1</v>
      </c>
      <c r="R299" s="172">
        <v>1</v>
      </c>
      <c r="S299" s="172">
        <v>1</v>
      </c>
      <c r="T299" s="172">
        <v>1</v>
      </c>
      <c r="U299" s="172">
        <v>1</v>
      </c>
      <c r="V299" s="172">
        <v>1</v>
      </c>
      <c r="W299" s="172">
        <v>1</v>
      </c>
      <c r="X299" s="172">
        <v>1</v>
      </c>
      <c r="Y299" s="172">
        <v>1</v>
      </c>
      <c r="Z299" s="172">
        <v>1</v>
      </c>
      <c r="AA299" s="172">
        <v>1</v>
      </c>
      <c r="AB299" s="172">
        <v>1</v>
      </c>
      <c r="AC299" s="173">
        <v>1</v>
      </c>
      <c r="AD299" s="443"/>
      <c r="AE299" s="443"/>
      <c r="AF299" s="443"/>
      <c r="AG299" s="443"/>
    </row>
    <row r="300" spans="2:33" ht="15.6" hidden="1">
      <c r="B300" s="1089" t="s">
        <v>891</v>
      </c>
      <c r="C300" s="1117" t="s">
        <v>887</v>
      </c>
      <c r="D300" s="1106" t="s">
        <v>100</v>
      </c>
      <c r="E300" s="174" t="s">
        <v>712</v>
      </c>
      <c r="F300" s="175">
        <v>0.2</v>
      </c>
      <c r="G300" s="175">
        <v>0.15</v>
      </c>
      <c r="H300" s="175">
        <v>0.15</v>
      </c>
      <c r="I300" s="175">
        <v>0</v>
      </c>
      <c r="J300" s="175">
        <v>0</v>
      </c>
      <c r="K300" s="175">
        <v>0</v>
      </c>
      <c r="L300" s="175">
        <v>0</v>
      </c>
      <c r="M300" s="175">
        <v>0.6</v>
      </c>
      <c r="N300" s="175">
        <v>0.55000000000000004</v>
      </c>
      <c r="O300" s="175">
        <v>0.45</v>
      </c>
      <c r="P300" s="175">
        <v>0.4</v>
      </c>
      <c r="Q300" s="175">
        <v>0.45</v>
      </c>
      <c r="R300" s="175">
        <v>0.4</v>
      </c>
      <c r="S300" s="175">
        <v>0.35</v>
      </c>
      <c r="T300" s="175">
        <v>0.3</v>
      </c>
      <c r="U300" s="175">
        <v>0.3</v>
      </c>
      <c r="V300" s="175">
        <v>0.3</v>
      </c>
      <c r="W300" s="175">
        <v>0.4</v>
      </c>
      <c r="X300" s="175">
        <v>0.55000000000000004</v>
      </c>
      <c r="Y300" s="175">
        <v>0.6</v>
      </c>
      <c r="Z300" s="175">
        <v>0.5</v>
      </c>
      <c r="AA300" s="175">
        <v>0.55000000000000004</v>
      </c>
      <c r="AB300" s="175">
        <v>0.45</v>
      </c>
      <c r="AC300" s="176">
        <v>0.25</v>
      </c>
      <c r="AD300" s="443"/>
      <c r="AE300" s="443"/>
      <c r="AF300" s="443"/>
      <c r="AG300" s="443"/>
    </row>
    <row r="301" spans="2:33" ht="15.6" hidden="1">
      <c r="B301" s="1090"/>
      <c r="C301" s="1093"/>
      <c r="D301" s="1107"/>
      <c r="E301" s="165" t="s">
        <v>542</v>
      </c>
      <c r="F301" s="166">
        <v>0.2</v>
      </c>
      <c r="G301" s="166">
        <v>0.15</v>
      </c>
      <c r="H301" s="166">
        <v>0.15</v>
      </c>
      <c r="I301" s="166">
        <v>0</v>
      </c>
      <c r="J301" s="166">
        <v>0</v>
      </c>
      <c r="K301" s="166">
        <v>0</v>
      </c>
      <c r="L301" s="166">
        <v>0</v>
      </c>
      <c r="M301" s="166">
        <v>0</v>
      </c>
      <c r="N301" s="166">
        <v>0</v>
      </c>
      <c r="O301" s="166">
        <v>0.5</v>
      </c>
      <c r="P301" s="166">
        <v>0.45</v>
      </c>
      <c r="Q301" s="166">
        <v>0.5</v>
      </c>
      <c r="R301" s="166">
        <v>0.5</v>
      </c>
      <c r="S301" s="166">
        <v>0.45</v>
      </c>
      <c r="T301" s="166">
        <v>0.4</v>
      </c>
      <c r="U301" s="166">
        <v>0.4</v>
      </c>
      <c r="V301" s="166">
        <v>0.35</v>
      </c>
      <c r="W301" s="166">
        <v>0.4</v>
      </c>
      <c r="X301" s="166">
        <v>0.55000000000000004</v>
      </c>
      <c r="Y301" s="166">
        <v>0.55000000000000004</v>
      </c>
      <c r="Z301" s="166">
        <v>0.5</v>
      </c>
      <c r="AA301" s="166">
        <v>0.55000000000000004</v>
      </c>
      <c r="AB301" s="166">
        <v>0.4</v>
      </c>
      <c r="AC301" s="167">
        <v>0.3</v>
      </c>
      <c r="AD301" s="443"/>
      <c r="AE301" s="443"/>
      <c r="AF301" s="443"/>
      <c r="AG301" s="443"/>
    </row>
    <row r="302" spans="2:33" ht="16.149999999999999" hidden="1" thickBot="1">
      <c r="B302" s="1120"/>
      <c r="C302" s="1094"/>
      <c r="D302" s="1108"/>
      <c r="E302" s="168" t="s">
        <v>543</v>
      </c>
      <c r="F302" s="169">
        <v>0.25</v>
      </c>
      <c r="G302" s="169">
        <v>0.2</v>
      </c>
      <c r="H302" s="169">
        <v>0.2</v>
      </c>
      <c r="I302" s="169">
        <v>0</v>
      </c>
      <c r="J302" s="169">
        <v>0</v>
      </c>
      <c r="K302" s="169">
        <v>0</v>
      </c>
      <c r="L302" s="169">
        <v>0</v>
      </c>
      <c r="M302" s="169">
        <v>0</v>
      </c>
      <c r="N302" s="169">
        <v>0</v>
      </c>
      <c r="O302" s="169">
        <v>0</v>
      </c>
      <c r="P302" s="169">
        <v>0.5</v>
      </c>
      <c r="Q302" s="169">
        <v>0.5</v>
      </c>
      <c r="R302" s="169">
        <v>0.4</v>
      </c>
      <c r="S302" s="169">
        <v>0.4</v>
      </c>
      <c r="T302" s="169">
        <v>0.3</v>
      </c>
      <c r="U302" s="169">
        <v>0.3</v>
      </c>
      <c r="V302" s="169">
        <v>0.3</v>
      </c>
      <c r="W302" s="169">
        <v>0.4</v>
      </c>
      <c r="X302" s="169">
        <v>0.5</v>
      </c>
      <c r="Y302" s="169">
        <v>0.5</v>
      </c>
      <c r="Z302" s="169">
        <v>0.4</v>
      </c>
      <c r="AA302" s="169">
        <v>0.5</v>
      </c>
      <c r="AB302" s="169">
        <v>0.4</v>
      </c>
      <c r="AC302" s="170">
        <v>0.2</v>
      </c>
      <c r="AD302" s="443"/>
      <c r="AE302" s="443"/>
      <c r="AF302" s="443"/>
      <c r="AG302" s="443"/>
    </row>
    <row r="303" spans="2:33" ht="15.6" hidden="1">
      <c r="B303" s="1114" t="s">
        <v>892</v>
      </c>
      <c r="C303" s="1117" t="s">
        <v>887</v>
      </c>
      <c r="D303" s="1119" t="s">
        <v>882</v>
      </c>
      <c r="E303" s="162" t="s">
        <v>712</v>
      </c>
      <c r="F303" s="320">
        <v>0.25</v>
      </c>
      <c r="G303" s="320">
        <v>0.25</v>
      </c>
      <c r="H303" s="320">
        <v>0.25</v>
      </c>
      <c r="I303" s="163">
        <v>1</v>
      </c>
      <c r="J303" s="163">
        <v>1</v>
      </c>
      <c r="K303" s="163">
        <v>1</v>
      </c>
      <c r="L303" s="163">
        <v>0.25</v>
      </c>
      <c r="M303" s="163">
        <v>0.25</v>
      </c>
      <c r="N303" s="163">
        <v>0.25</v>
      </c>
      <c r="O303" s="163">
        <v>0.25</v>
      </c>
      <c r="P303" s="163">
        <v>0.25</v>
      </c>
      <c r="Q303" s="163">
        <v>0.25</v>
      </c>
      <c r="R303" s="163">
        <v>0.25</v>
      </c>
      <c r="S303" s="163">
        <v>0.25</v>
      </c>
      <c r="T303" s="163">
        <v>0.25</v>
      </c>
      <c r="U303" s="163">
        <v>0.25</v>
      </c>
      <c r="V303" s="227">
        <v>0.25</v>
      </c>
      <c r="W303" s="163">
        <v>0.25</v>
      </c>
      <c r="X303" s="163">
        <v>0.25</v>
      </c>
      <c r="Y303" s="163">
        <v>0.25</v>
      </c>
      <c r="Z303" s="163">
        <v>0.25</v>
      </c>
      <c r="AA303" s="163">
        <v>0.25</v>
      </c>
      <c r="AB303" s="163">
        <v>0.25</v>
      </c>
      <c r="AC303" s="164">
        <v>0.25</v>
      </c>
      <c r="AD303" s="443"/>
      <c r="AE303" s="443"/>
      <c r="AF303" s="443"/>
      <c r="AG303" s="443"/>
    </row>
    <row r="304" spans="2:33" ht="15.6" hidden="1">
      <c r="B304" s="1090"/>
      <c r="C304" s="1093"/>
      <c r="D304" s="1096"/>
      <c r="E304" s="165" t="s">
        <v>542</v>
      </c>
      <c r="F304" s="321">
        <v>0.25</v>
      </c>
      <c r="G304" s="321">
        <v>0.25</v>
      </c>
      <c r="H304" s="321">
        <v>0.25</v>
      </c>
      <c r="I304" s="166">
        <v>1</v>
      </c>
      <c r="J304" s="166">
        <v>1</v>
      </c>
      <c r="K304" s="166">
        <v>1</v>
      </c>
      <c r="L304" s="166">
        <v>1</v>
      </c>
      <c r="M304" s="166">
        <v>1</v>
      </c>
      <c r="N304" s="166">
        <v>0.25</v>
      </c>
      <c r="O304" s="166">
        <v>0.25</v>
      </c>
      <c r="P304" s="166">
        <v>0.25</v>
      </c>
      <c r="Q304" s="166">
        <v>0.25</v>
      </c>
      <c r="R304" s="166">
        <v>0.25</v>
      </c>
      <c r="S304" s="166">
        <v>0.25</v>
      </c>
      <c r="T304" s="166">
        <v>0.25</v>
      </c>
      <c r="U304" s="166">
        <v>0.25</v>
      </c>
      <c r="V304" s="166">
        <v>0.25</v>
      </c>
      <c r="W304" s="166">
        <v>0.25</v>
      </c>
      <c r="X304" s="166">
        <v>0.25</v>
      </c>
      <c r="Y304" s="166">
        <v>0.25</v>
      </c>
      <c r="Z304" s="166">
        <v>0.25</v>
      </c>
      <c r="AA304" s="166">
        <v>0.25</v>
      </c>
      <c r="AB304" s="166">
        <v>0.25</v>
      </c>
      <c r="AC304" s="167">
        <v>0.25</v>
      </c>
      <c r="AD304" s="443"/>
      <c r="AE304" s="443"/>
      <c r="AF304" s="443"/>
      <c r="AG304" s="443"/>
    </row>
    <row r="305" spans="2:33" ht="16.149999999999999" hidden="1" thickBot="1">
      <c r="B305" s="1091"/>
      <c r="C305" s="1118"/>
      <c r="D305" s="1097"/>
      <c r="E305" s="171" t="s">
        <v>543</v>
      </c>
      <c r="F305" s="322">
        <v>0.25</v>
      </c>
      <c r="G305" s="322">
        <v>0.25</v>
      </c>
      <c r="H305" s="322">
        <v>0.25</v>
      </c>
      <c r="I305" s="172">
        <v>1</v>
      </c>
      <c r="J305" s="172">
        <v>1</v>
      </c>
      <c r="K305" s="172">
        <v>1</v>
      </c>
      <c r="L305" s="172">
        <v>1</v>
      </c>
      <c r="M305" s="172">
        <v>1</v>
      </c>
      <c r="N305" s="172">
        <v>1</v>
      </c>
      <c r="O305" s="172">
        <v>0.25</v>
      </c>
      <c r="P305" s="172">
        <v>0.25</v>
      </c>
      <c r="Q305" s="172">
        <v>0.25</v>
      </c>
      <c r="R305" s="172">
        <v>0.25</v>
      </c>
      <c r="S305" s="172">
        <v>0.25</v>
      </c>
      <c r="T305" s="172">
        <v>0.25</v>
      </c>
      <c r="U305" s="172">
        <v>0.25</v>
      </c>
      <c r="V305" s="172">
        <v>0.25</v>
      </c>
      <c r="W305" s="172">
        <v>0.25</v>
      </c>
      <c r="X305" s="172">
        <v>0.25</v>
      </c>
      <c r="Y305" s="172">
        <v>0.25</v>
      </c>
      <c r="Z305" s="172">
        <v>0.25</v>
      </c>
      <c r="AA305" s="172">
        <v>0.25</v>
      </c>
      <c r="AB305" s="172">
        <v>0.25</v>
      </c>
      <c r="AC305" s="173">
        <v>0.25</v>
      </c>
      <c r="AD305" s="443"/>
      <c r="AE305" s="443"/>
      <c r="AF305" s="443"/>
      <c r="AG305" s="443"/>
    </row>
    <row r="306" spans="2:33" hidden="1">
      <c r="B306" s="977" t="s">
        <v>893</v>
      </c>
      <c r="C306" s="1053" t="s">
        <v>345</v>
      </c>
      <c r="D306" s="1106" t="s">
        <v>100</v>
      </c>
      <c r="E306" s="177" t="s">
        <v>712</v>
      </c>
      <c r="F306" s="178">
        <v>0</v>
      </c>
      <c r="G306" s="178">
        <v>0</v>
      </c>
      <c r="H306" s="178">
        <v>0</v>
      </c>
      <c r="I306" s="178">
        <v>0</v>
      </c>
      <c r="J306" s="521">
        <v>0</v>
      </c>
      <c r="K306" s="521">
        <v>0</v>
      </c>
      <c r="L306" s="521">
        <v>1</v>
      </c>
      <c r="M306" s="521">
        <v>1</v>
      </c>
      <c r="N306" s="521">
        <v>1</v>
      </c>
      <c r="O306" s="178">
        <v>1</v>
      </c>
      <c r="P306" s="178">
        <v>1</v>
      </c>
      <c r="Q306" s="178">
        <v>1</v>
      </c>
      <c r="R306" s="178">
        <v>1</v>
      </c>
      <c r="S306" s="178">
        <v>1</v>
      </c>
      <c r="T306" s="178">
        <v>1</v>
      </c>
      <c r="U306" s="178">
        <v>1</v>
      </c>
      <c r="V306" s="178">
        <v>1</v>
      </c>
      <c r="W306" s="178">
        <v>1</v>
      </c>
      <c r="X306" s="178">
        <v>1</v>
      </c>
      <c r="Y306" s="178">
        <v>0</v>
      </c>
      <c r="Z306" s="178">
        <v>0</v>
      </c>
      <c r="AA306" s="178">
        <v>0</v>
      </c>
      <c r="AB306" s="178">
        <v>0</v>
      </c>
      <c r="AC306" s="179">
        <v>0</v>
      </c>
    </row>
    <row r="307" spans="2:33" hidden="1">
      <c r="B307" s="978"/>
      <c r="C307" s="1038"/>
      <c r="D307" s="1107"/>
      <c r="E307" s="180" t="s">
        <v>542</v>
      </c>
      <c r="F307" s="181">
        <v>0</v>
      </c>
      <c r="G307" s="181">
        <v>0</v>
      </c>
      <c r="H307" s="181">
        <v>0</v>
      </c>
      <c r="I307" s="181">
        <v>0</v>
      </c>
      <c r="J307" s="522">
        <v>0</v>
      </c>
      <c r="K307" s="522">
        <v>0</v>
      </c>
      <c r="L307" s="522">
        <v>0</v>
      </c>
      <c r="M307" s="522">
        <v>0</v>
      </c>
      <c r="N307" s="522">
        <v>1</v>
      </c>
      <c r="O307" s="181">
        <v>1</v>
      </c>
      <c r="P307" s="181">
        <v>1</v>
      </c>
      <c r="Q307" s="181">
        <v>1</v>
      </c>
      <c r="R307" s="181">
        <v>1</v>
      </c>
      <c r="S307" s="181">
        <v>1</v>
      </c>
      <c r="T307" s="181">
        <v>1</v>
      </c>
      <c r="U307" s="181">
        <v>1</v>
      </c>
      <c r="V307" s="181">
        <v>1</v>
      </c>
      <c r="W307" s="181">
        <v>1</v>
      </c>
      <c r="X307" s="181">
        <v>1</v>
      </c>
      <c r="Y307" s="181">
        <v>0</v>
      </c>
      <c r="Z307" s="181">
        <v>0</v>
      </c>
      <c r="AA307" s="181">
        <v>0</v>
      </c>
      <c r="AB307" s="181">
        <v>0</v>
      </c>
      <c r="AC307" s="182">
        <v>0</v>
      </c>
    </row>
    <row r="308" spans="2:33" ht="12" hidden="1" thickBot="1">
      <c r="B308" s="979"/>
      <c r="C308" s="1113"/>
      <c r="D308" s="1108"/>
      <c r="E308" s="183" t="s">
        <v>543</v>
      </c>
      <c r="F308" s="184">
        <v>0</v>
      </c>
      <c r="G308" s="184">
        <v>0</v>
      </c>
      <c r="H308" s="184">
        <v>0</v>
      </c>
      <c r="I308" s="184">
        <v>0</v>
      </c>
      <c r="J308" s="523">
        <v>0</v>
      </c>
      <c r="K308" s="523">
        <v>0</v>
      </c>
      <c r="L308" s="523">
        <v>0</v>
      </c>
      <c r="M308" s="523">
        <v>0</v>
      </c>
      <c r="N308" s="523">
        <v>0</v>
      </c>
      <c r="O308" s="184">
        <v>1</v>
      </c>
      <c r="P308" s="184">
        <v>1</v>
      </c>
      <c r="Q308" s="184">
        <v>1</v>
      </c>
      <c r="R308" s="184">
        <v>1</v>
      </c>
      <c r="S308" s="184">
        <v>1</v>
      </c>
      <c r="T308" s="184">
        <v>1</v>
      </c>
      <c r="U308" s="184">
        <v>1</v>
      </c>
      <c r="V308" s="184">
        <v>1</v>
      </c>
      <c r="W308" s="184">
        <v>1</v>
      </c>
      <c r="X308" s="184">
        <v>1</v>
      </c>
      <c r="Y308" s="184">
        <v>0</v>
      </c>
      <c r="Z308" s="184">
        <v>0</v>
      </c>
      <c r="AA308" s="184">
        <v>0</v>
      </c>
      <c r="AB308" s="184">
        <v>0</v>
      </c>
      <c r="AC308" s="185">
        <v>0</v>
      </c>
    </row>
    <row r="309" spans="2:33" hidden="1">
      <c r="B309" s="1114" t="s">
        <v>894</v>
      </c>
      <c r="C309" s="1053" t="s">
        <v>345</v>
      </c>
      <c r="D309" s="1106" t="s">
        <v>100</v>
      </c>
      <c r="E309" s="162" t="s">
        <v>712</v>
      </c>
      <c r="F309" s="312">
        <v>0</v>
      </c>
      <c r="G309" s="312">
        <v>0</v>
      </c>
      <c r="H309" s="312">
        <v>0</v>
      </c>
      <c r="I309" s="312">
        <v>0</v>
      </c>
      <c r="J309" s="312">
        <v>0</v>
      </c>
      <c r="K309" s="312">
        <v>0</v>
      </c>
      <c r="L309" s="312">
        <v>0.5</v>
      </c>
      <c r="M309" s="312">
        <v>0.5</v>
      </c>
      <c r="N309" s="312">
        <v>0.5</v>
      </c>
      <c r="O309" s="312">
        <v>1</v>
      </c>
      <c r="P309" s="312">
        <v>0.5</v>
      </c>
      <c r="Q309" s="312">
        <v>1</v>
      </c>
      <c r="R309" s="312">
        <v>0.5</v>
      </c>
      <c r="S309" s="312">
        <v>1</v>
      </c>
      <c r="T309" s="312">
        <v>0.5</v>
      </c>
      <c r="U309" s="312">
        <v>1</v>
      </c>
      <c r="V309" s="312">
        <v>0.5</v>
      </c>
      <c r="W309" s="312">
        <v>1</v>
      </c>
      <c r="X309" s="312">
        <v>0.5</v>
      </c>
      <c r="Y309" s="312">
        <v>0</v>
      </c>
      <c r="Z309" s="312">
        <v>0</v>
      </c>
      <c r="AA309" s="312">
        <v>0</v>
      </c>
      <c r="AB309" s="312">
        <v>0</v>
      </c>
      <c r="AC309" s="313">
        <v>0</v>
      </c>
    </row>
    <row r="310" spans="2:33" hidden="1">
      <c r="B310" s="1090"/>
      <c r="C310" s="1038"/>
      <c r="D310" s="1107"/>
      <c r="E310" s="165" t="s">
        <v>542</v>
      </c>
      <c r="F310" s="314">
        <v>0</v>
      </c>
      <c r="G310" s="314">
        <v>0</v>
      </c>
      <c r="H310" s="314">
        <v>0</v>
      </c>
      <c r="I310" s="314">
        <v>0</v>
      </c>
      <c r="J310" s="314">
        <v>0</v>
      </c>
      <c r="K310" s="314">
        <v>0</v>
      </c>
      <c r="L310" s="314">
        <v>0</v>
      </c>
      <c r="M310" s="314">
        <v>0</v>
      </c>
      <c r="N310" s="314">
        <v>0.5</v>
      </c>
      <c r="O310" s="314">
        <v>1</v>
      </c>
      <c r="P310" s="314">
        <v>0.5</v>
      </c>
      <c r="Q310" s="314">
        <v>1</v>
      </c>
      <c r="R310" s="314">
        <v>0.5</v>
      </c>
      <c r="S310" s="314">
        <v>1</v>
      </c>
      <c r="T310" s="314">
        <v>0.5</v>
      </c>
      <c r="U310" s="314">
        <v>1</v>
      </c>
      <c r="V310" s="314">
        <v>0.5</v>
      </c>
      <c r="W310" s="314">
        <v>1</v>
      </c>
      <c r="X310" s="314">
        <v>0.5</v>
      </c>
      <c r="Y310" s="314">
        <v>0</v>
      </c>
      <c r="Z310" s="314">
        <v>0</v>
      </c>
      <c r="AA310" s="314">
        <v>0</v>
      </c>
      <c r="AB310" s="314">
        <v>0</v>
      </c>
      <c r="AC310" s="315">
        <v>0</v>
      </c>
    </row>
    <row r="311" spans="2:33" ht="12" hidden="1" thickBot="1">
      <c r="B311" s="1091"/>
      <c r="C311" s="1113"/>
      <c r="D311" s="1108"/>
      <c r="E311" s="171" t="s">
        <v>543</v>
      </c>
      <c r="F311" s="318">
        <v>0</v>
      </c>
      <c r="G311" s="318">
        <v>0</v>
      </c>
      <c r="H311" s="318">
        <v>0</v>
      </c>
      <c r="I311" s="318">
        <v>0</v>
      </c>
      <c r="J311" s="318">
        <v>0</v>
      </c>
      <c r="K311" s="318">
        <v>0</v>
      </c>
      <c r="L311" s="318">
        <v>0</v>
      </c>
      <c r="M311" s="318">
        <v>0</v>
      </c>
      <c r="N311" s="318">
        <v>0</v>
      </c>
      <c r="O311" s="318">
        <v>1</v>
      </c>
      <c r="P311" s="318">
        <v>0.5</v>
      </c>
      <c r="Q311" s="318">
        <v>1</v>
      </c>
      <c r="R311" s="318">
        <v>0.5</v>
      </c>
      <c r="S311" s="318">
        <v>1</v>
      </c>
      <c r="T311" s="318">
        <v>0.5</v>
      </c>
      <c r="U311" s="318">
        <v>1</v>
      </c>
      <c r="V311" s="318">
        <v>0.5</v>
      </c>
      <c r="W311" s="318">
        <v>1</v>
      </c>
      <c r="X311" s="318">
        <v>0.5</v>
      </c>
      <c r="Y311" s="318">
        <v>0</v>
      </c>
      <c r="Z311" s="318">
        <v>0</v>
      </c>
      <c r="AA311" s="318">
        <v>0</v>
      </c>
      <c r="AB311" s="318">
        <v>0</v>
      </c>
      <c r="AC311" s="319">
        <v>0</v>
      </c>
    </row>
    <row r="312" spans="2:33" hidden="1">
      <c r="B312" s="977" t="s">
        <v>855</v>
      </c>
      <c r="C312" s="1053" t="s">
        <v>345</v>
      </c>
      <c r="D312" s="1106" t="s">
        <v>100</v>
      </c>
      <c r="E312" s="177" t="s">
        <v>712</v>
      </c>
      <c r="F312" s="178">
        <v>0.9</v>
      </c>
      <c r="G312" s="178">
        <v>0.9</v>
      </c>
      <c r="H312" s="178">
        <v>0.9</v>
      </c>
      <c r="I312" s="178">
        <v>0.9</v>
      </c>
      <c r="J312" s="178">
        <v>0.9</v>
      </c>
      <c r="K312" s="178">
        <v>0.9</v>
      </c>
      <c r="L312" s="178">
        <v>0.9</v>
      </c>
      <c r="M312" s="178">
        <v>0.9</v>
      </c>
      <c r="N312" s="178">
        <v>0.9</v>
      </c>
      <c r="O312" s="178">
        <v>0.9</v>
      </c>
      <c r="P312" s="178">
        <v>0.9</v>
      </c>
      <c r="Q312" s="178">
        <v>0.9</v>
      </c>
      <c r="R312" s="178">
        <v>0.9</v>
      </c>
      <c r="S312" s="178">
        <v>0.9</v>
      </c>
      <c r="T312" s="178">
        <v>0.9</v>
      </c>
      <c r="U312" s="178">
        <v>0.9</v>
      </c>
      <c r="V312" s="178">
        <v>0.9</v>
      </c>
      <c r="W312" s="178">
        <v>0.9</v>
      </c>
      <c r="X312" s="178">
        <v>0.9</v>
      </c>
      <c r="Y312" s="178">
        <v>0.9</v>
      </c>
      <c r="Z312" s="178">
        <v>0.9</v>
      </c>
      <c r="AA312" s="178">
        <v>0.9</v>
      </c>
      <c r="AB312" s="178">
        <v>0.9</v>
      </c>
      <c r="AC312" s="179">
        <v>0.9</v>
      </c>
    </row>
    <row r="313" spans="2:33" hidden="1">
      <c r="B313" s="978"/>
      <c r="C313" s="1038"/>
      <c r="D313" s="1107"/>
      <c r="E313" s="180" t="s">
        <v>542</v>
      </c>
      <c r="F313" s="181">
        <v>0.9</v>
      </c>
      <c r="G313" s="181">
        <v>0.9</v>
      </c>
      <c r="H313" s="181">
        <v>0.9</v>
      </c>
      <c r="I313" s="181">
        <v>0.9</v>
      </c>
      <c r="J313" s="181">
        <v>0.9</v>
      </c>
      <c r="K313" s="181">
        <v>0.9</v>
      </c>
      <c r="L313" s="181">
        <v>0.9</v>
      </c>
      <c r="M313" s="181">
        <v>0.9</v>
      </c>
      <c r="N313" s="181">
        <v>0.9</v>
      </c>
      <c r="O313" s="181">
        <v>0.9</v>
      </c>
      <c r="P313" s="181">
        <v>0.9</v>
      </c>
      <c r="Q313" s="181">
        <v>0.9</v>
      </c>
      <c r="R313" s="181">
        <v>0.9</v>
      </c>
      <c r="S313" s="181">
        <v>0.9</v>
      </c>
      <c r="T313" s="181">
        <v>0.9</v>
      </c>
      <c r="U313" s="181">
        <v>0.9</v>
      </c>
      <c r="V313" s="181">
        <v>0.9</v>
      </c>
      <c r="W313" s="181">
        <v>0.9</v>
      </c>
      <c r="X313" s="181">
        <v>0.9</v>
      </c>
      <c r="Y313" s="181">
        <v>0.9</v>
      </c>
      <c r="Z313" s="181">
        <v>0.9</v>
      </c>
      <c r="AA313" s="181">
        <v>0.9</v>
      </c>
      <c r="AB313" s="181">
        <v>0.9</v>
      </c>
      <c r="AC313" s="182">
        <v>0.9</v>
      </c>
    </row>
    <row r="314" spans="2:33" ht="12" hidden="1" thickBot="1">
      <c r="B314" s="1105"/>
      <c r="C314" s="1039"/>
      <c r="D314" s="1108"/>
      <c r="E314" s="186" t="s">
        <v>543</v>
      </c>
      <c r="F314" s="187">
        <v>0.9</v>
      </c>
      <c r="G314" s="187">
        <v>0.9</v>
      </c>
      <c r="H314" s="187">
        <v>0.9</v>
      </c>
      <c r="I314" s="187">
        <v>0.9</v>
      </c>
      <c r="J314" s="187">
        <v>0.9</v>
      </c>
      <c r="K314" s="187">
        <v>0.9</v>
      </c>
      <c r="L314" s="187">
        <v>0.9</v>
      </c>
      <c r="M314" s="187">
        <v>0.9</v>
      </c>
      <c r="N314" s="187">
        <v>0.9</v>
      </c>
      <c r="O314" s="187">
        <v>0.9</v>
      </c>
      <c r="P314" s="187">
        <v>0.9</v>
      </c>
      <c r="Q314" s="187">
        <v>0.9</v>
      </c>
      <c r="R314" s="187">
        <v>0.9</v>
      </c>
      <c r="S314" s="187">
        <v>0.9</v>
      </c>
      <c r="T314" s="187">
        <v>0.9</v>
      </c>
      <c r="U314" s="187">
        <v>0.9</v>
      </c>
      <c r="V314" s="187">
        <v>0.9</v>
      </c>
      <c r="W314" s="187">
        <v>0.9</v>
      </c>
      <c r="X314" s="187">
        <v>0.9</v>
      </c>
      <c r="Y314" s="187">
        <v>0.9</v>
      </c>
      <c r="Z314" s="187">
        <v>0.9</v>
      </c>
      <c r="AA314" s="187">
        <v>0.9</v>
      </c>
      <c r="AB314" s="187">
        <v>0.9</v>
      </c>
      <c r="AC314" s="188">
        <v>0.9</v>
      </c>
    </row>
    <row r="315" spans="2:33" hidden="1">
      <c r="B315" s="1082" t="s">
        <v>895</v>
      </c>
      <c r="C315" s="1037" t="s">
        <v>345</v>
      </c>
      <c r="D315" s="1106" t="s">
        <v>100</v>
      </c>
      <c r="E315" s="189" t="s">
        <v>712</v>
      </c>
      <c r="F315" s="190">
        <v>0.5</v>
      </c>
      <c r="G315" s="190">
        <v>0</v>
      </c>
      <c r="H315" s="190">
        <v>0</v>
      </c>
      <c r="I315" s="190">
        <v>0</v>
      </c>
      <c r="J315" s="190">
        <v>0</v>
      </c>
      <c r="K315" s="190">
        <v>0</v>
      </c>
      <c r="L315" s="190">
        <v>0</v>
      </c>
      <c r="M315" s="190">
        <v>0.5</v>
      </c>
      <c r="N315" s="190">
        <v>0.5</v>
      </c>
      <c r="O315" s="190">
        <v>0.5</v>
      </c>
      <c r="P315" s="190">
        <v>0.9</v>
      </c>
      <c r="Q315" s="190">
        <v>0.9</v>
      </c>
      <c r="R315" s="190">
        <v>0.9</v>
      </c>
      <c r="S315" s="190">
        <v>0.9</v>
      </c>
      <c r="T315" s="190">
        <v>0.75</v>
      </c>
      <c r="U315" s="190">
        <v>0.75</v>
      </c>
      <c r="V315" s="190">
        <v>0.75</v>
      </c>
      <c r="W315" s="190">
        <v>0.9</v>
      </c>
      <c r="X315" s="190">
        <v>0.9</v>
      </c>
      <c r="Y315" s="190">
        <v>0.9</v>
      </c>
      <c r="Z315" s="190">
        <v>0.9</v>
      </c>
      <c r="AA315" s="190">
        <v>0.75</v>
      </c>
      <c r="AB315" s="190">
        <v>0.5</v>
      </c>
      <c r="AC315" s="191">
        <v>0.5</v>
      </c>
    </row>
    <row r="316" spans="2:33" hidden="1">
      <c r="B316" s="978"/>
      <c r="C316" s="1038"/>
      <c r="D316" s="1107"/>
      <c r="E316" s="180" t="s">
        <v>542</v>
      </c>
      <c r="F316" s="181">
        <v>0.5</v>
      </c>
      <c r="G316" s="181">
        <v>0</v>
      </c>
      <c r="H316" s="181">
        <v>0</v>
      </c>
      <c r="I316" s="181">
        <v>0</v>
      </c>
      <c r="J316" s="181">
        <v>0</v>
      </c>
      <c r="K316" s="181">
        <v>0</v>
      </c>
      <c r="L316" s="181">
        <v>0</v>
      </c>
      <c r="M316" s="181">
        <v>0</v>
      </c>
      <c r="N316" s="181">
        <v>0.5</v>
      </c>
      <c r="O316" s="181">
        <v>0.5</v>
      </c>
      <c r="P316" s="181">
        <v>0.9</v>
      </c>
      <c r="Q316" s="181">
        <v>0.9</v>
      </c>
      <c r="R316" s="181">
        <v>0.9</v>
      </c>
      <c r="S316" s="181">
        <v>0.9</v>
      </c>
      <c r="T316" s="181">
        <v>0.75</v>
      </c>
      <c r="U316" s="181">
        <v>0.75</v>
      </c>
      <c r="V316" s="181">
        <v>0.75</v>
      </c>
      <c r="W316" s="181">
        <v>0.9</v>
      </c>
      <c r="X316" s="181">
        <v>0.9</v>
      </c>
      <c r="Y316" s="181">
        <v>0.9</v>
      </c>
      <c r="Z316" s="181">
        <v>0.9</v>
      </c>
      <c r="AA316" s="181">
        <v>0.75</v>
      </c>
      <c r="AB316" s="181">
        <v>0.75</v>
      </c>
      <c r="AC316" s="182">
        <v>0.5</v>
      </c>
    </row>
    <row r="317" spans="2:33" ht="12" hidden="1" thickBot="1">
      <c r="B317" s="1105"/>
      <c r="C317" s="1039"/>
      <c r="D317" s="1108"/>
      <c r="E317" s="186" t="s">
        <v>543</v>
      </c>
      <c r="F317" s="187">
        <v>0.5</v>
      </c>
      <c r="G317" s="187">
        <v>0</v>
      </c>
      <c r="H317" s="187">
        <v>0</v>
      </c>
      <c r="I317" s="187">
        <v>0</v>
      </c>
      <c r="J317" s="187">
        <v>0</v>
      </c>
      <c r="K317" s="187">
        <v>0</v>
      </c>
      <c r="L317" s="187">
        <v>0</v>
      </c>
      <c r="M317" s="187">
        <v>0</v>
      </c>
      <c r="N317" s="187">
        <v>0</v>
      </c>
      <c r="O317" s="187">
        <v>0.5</v>
      </c>
      <c r="P317" s="187">
        <v>0.9</v>
      </c>
      <c r="Q317" s="187">
        <v>0.9</v>
      </c>
      <c r="R317" s="187">
        <v>0.9</v>
      </c>
      <c r="S317" s="187">
        <v>0.9</v>
      </c>
      <c r="T317" s="187">
        <v>0.75</v>
      </c>
      <c r="U317" s="187">
        <v>0.75</v>
      </c>
      <c r="V317" s="187">
        <v>0.75</v>
      </c>
      <c r="W317" s="187">
        <v>0.9</v>
      </c>
      <c r="X317" s="187">
        <v>0.9</v>
      </c>
      <c r="Y317" s="187">
        <v>0.9</v>
      </c>
      <c r="Z317" s="187">
        <v>0.9</v>
      </c>
      <c r="AA317" s="187">
        <v>0.75</v>
      </c>
      <c r="AB317" s="187">
        <v>0.5</v>
      </c>
      <c r="AC317" s="188">
        <v>0.5</v>
      </c>
    </row>
    <row r="318" spans="2:33" hidden="1"/>
    <row r="10301" spans="6:6">
      <c r="F10301" s="102" t="s">
        <v>896</v>
      </c>
    </row>
  </sheetData>
  <dataConsolidate/>
  <mergeCells count="142">
    <mergeCell ref="A2:A3"/>
    <mergeCell ref="A1:AC1"/>
    <mergeCell ref="C13:C15"/>
    <mergeCell ref="D13:D15"/>
    <mergeCell ref="B10:B12"/>
    <mergeCell ref="C10:C12"/>
    <mergeCell ref="D10:D12"/>
    <mergeCell ref="B2:B3"/>
    <mergeCell ref="C2:C3"/>
    <mergeCell ref="D2:D3"/>
    <mergeCell ref="E2:E3"/>
    <mergeCell ref="F2:AC2"/>
    <mergeCell ref="B4:B6"/>
    <mergeCell ref="C4:C6"/>
    <mergeCell ref="D4:D6"/>
    <mergeCell ref="B7:B9"/>
    <mergeCell ref="C7:C9"/>
    <mergeCell ref="D7:D9"/>
    <mergeCell ref="B13:B15"/>
    <mergeCell ref="A4:A6"/>
    <mergeCell ref="A7:A9"/>
    <mergeCell ref="A10:A12"/>
    <mergeCell ref="A13:A15"/>
    <mergeCell ref="B312:B314"/>
    <mergeCell ref="C312:C314"/>
    <mergeCell ref="D312:D314"/>
    <mergeCell ref="B315:B317"/>
    <mergeCell ref="C315:C317"/>
    <mergeCell ref="D315:D317"/>
    <mergeCell ref="C28:C30"/>
    <mergeCell ref="D28:D30"/>
    <mergeCell ref="B306:B308"/>
    <mergeCell ref="C306:C308"/>
    <mergeCell ref="D306:D308"/>
    <mergeCell ref="B309:B311"/>
    <mergeCell ref="C309:C311"/>
    <mergeCell ref="D309:D311"/>
    <mergeCell ref="B35:B37"/>
    <mergeCell ref="C35:C37"/>
    <mergeCell ref="D35:D37"/>
    <mergeCell ref="B303:B305"/>
    <mergeCell ref="C303:C305"/>
    <mergeCell ref="D303:D305"/>
    <mergeCell ref="B300:B302"/>
    <mergeCell ref="C300:C302"/>
    <mergeCell ref="D300:D302"/>
    <mergeCell ref="B38:B40"/>
    <mergeCell ref="B190:B195"/>
    <mergeCell ref="D190:D195"/>
    <mergeCell ref="E190:E195"/>
    <mergeCell ref="B297:B299"/>
    <mergeCell ref="C297:C299"/>
    <mergeCell ref="D297:D299"/>
    <mergeCell ref="D288:D290"/>
    <mergeCell ref="D291:D293"/>
    <mergeCell ref="D294:D296"/>
    <mergeCell ref="B288:B290"/>
    <mergeCell ref="B291:B293"/>
    <mergeCell ref="B294:B296"/>
    <mergeCell ref="C288:C290"/>
    <mergeCell ref="C291:C293"/>
    <mergeCell ref="C294:C296"/>
    <mergeCell ref="A16:A18"/>
    <mergeCell ref="B32:B34"/>
    <mergeCell ref="C32:C34"/>
    <mergeCell ref="D32:D34"/>
    <mergeCell ref="B16:B18"/>
    <mergeCell ref="C16:C18"/>
    <mergeCell ref="D16:D18"/>
    <mergeCell ref="B19:B21"/>
    <mergeCell ref="C19:C21"/>
    <mergeCell ref="D19:D21"/>
    <mergeCell ref="C25:C27"/>
    <mergeCell ref="D25:D27"/>
    <mergeCell ref="A32:A34"/>
    <mergeCell ref="A19:A21"/>
    <mergeCell ref="A22:A24"/>
    <mergeCell ref="B22:B24"/>
    <mergeCell ref="C22:C24"/>
    <mergeCell ref="D22:D24"/>
    <mergeCell ref="A50:A52"/>
    <mergeCell ref="B50:B52"/>
    <mergeCell ref="C50:C52"/>
    <mergeCell ref="D50:D52"/>
    <mergeCell ref="A38:A40"/>
    <mergeCell ref="A41:A43"/>
    <mergeCell ref="A25:A27"/>
    <mergeCell ref="B25:B27"/>
    <mergeCell ref="A28:A30"/>
    <mergeCell ref="B28:B30"/>
    <mergeCell ref="A31:AC31"/>
    <mergeCell ref="C38:C40"/>
    <mergeCell ref="D38:D40"/>
    <mergeCell ref="B47:B49"/>
    <mergeCell ref="C47:C49"/>
    <mergeCell ref="D47:D49"/>
    <mergeCell ref="B41:B43"/>
    <mergeCell ref="C41:C43"/>
    <mergeCell ref="D41:D43"/>
    <mergeCell ref="B44:B46"/>
    <mergeCell ref="C44:C46"/>
    <mergeCell ref="D44:D46"/>
    <mergeCell ref="A35:A37"/>
    <mergeCell ref="B59:B61"/>
    <mergeCell ref="C59:C61"/>
    <mergeCell ref="D59:D61"/>
    <mergeCell ref="A62:A64"/>
    <mergeCell ref="B62:B64"/>
    <mergeCell ref="C62:C64"/>
    <mergeCell ref="D62:D64"/>
    <mergeCell ref="A53:A55"/>
    <mergeCell ref="B53:B55"/>
    <mergeCell ref="C53:C55"/>
    <mergeCell ref="D53:D55"/>
    <mergeCell ref="A56:A58"/>
    <mergeCell ref="B56:B58"/>
    <mergeCell ref="C56:C58"/>
    <mergeCell ref="D56:D58"/>
    <mergeCell ref="A75:A77"/>
    <mergeCell ref="B75:B77"/>
    <mergeCell ref="C75:C77"/>
    <mergeCell ref="D75:D77"/>
    <mergeCell ref="A78:A80"/>
    <mergeCell ref="B78:B80"/>
    <mergeCell ref="C78:C80"/>
    <mergeCell ref="D78:D80"/>
    <mergeCell ref="A44:A46"/>
    <mergeCell ref="A47:A49"/>
    <mergeCell ref="A69:A71"/>
    <mergeCell ref="B69:B71"/>
    <mergeCell ref="C69:C71"/>
    <mergeCell ref="D69:D71"/>
    <mergeCell ref="A72:A74"/>
    <mergeCell ref="B72:B74"/>
    <mergeCell ref="C72:C74"/>
    <mergeCell ref="D72:D74"/>
    <mergeCell ref="A68:AC68"/>
    <mergeCell ref="A65:A67"/>
    <mergeCell ref="B65:B67"/>
    <mergeCell ref="C65:C67"/>
    <mergeCell ref="D65:D67"/>
    <mergeCell ref="A59:A61"/>
  </mergeCells>
  <phoneticPr fontId="8" type="noConversion"/>
  <dataValidations count="3">
    <dataValidation type="list" allowBlank="1" showInputMessage="1" showErrorMessage="1" sqref="B190" xr:uid="{0B8ED8D6-A7ED-449C-AAEB-3B6573DA70F8}">
      <formula1>$B$230:$B$238</formula1>
    </dataValidation>
    <dataValidation type="list" allowBlank="1" showInputMessage="1" showErrorMessage="1" sqref="E190" xr:uid="{9E0A7D03-DAED-4AD9-BF59-DB3DFC492693}">
      <formula1>$E$251:$E$253</formula1>
    </dataValidation>
    <dataValidation type="list" allowBlank="1" showInputMessage="1" showErrorMessage="1" sqref="D190" xr:uid="{240BC8F2-1B0C-45C9-9C22-9171F0A56C9B}">
      <formula1>$D$248:$D$253</formula1>
    </dataValidation>
  </dataValidations>
  <hyperlinks>
    <hyperlink ref="B220" r:id="rId1" location="L162" display="https://github.com/pnnl/COMNET/blob/master/Building_Space_Specific_Loads/dining__cafeteria_fast_food/kitchen/space_specific_schedules.json - L162" xr:uid="{2CD4BBDD-7819-4CF8-A4F7-9BF80DECB41E}"/>
    <hyperlink ref="S220" r:id="rId2" display="https://github.com/pnnl/COMNET/blob/master/Building_Space_Specific_Loads/dining__cafeteria_fast_food/dining_cafeteria_fast_food/space_specific_schedules.json" xr:uid="{0AC7F684-315F-42DC-8A17-970CD62CE751}"/>
  </hyperlinks>
  <pageMargins left="0.7" right="0.7" top="0.75" bottom="0.75" header="0.3" footer="0.3"/>
  <drawing r:id="rId3"/>
  <legacy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1C2528-244E-42F6-AB8E-307C68E3EB6B}">
  <sheetPr codeName="Sheet21"/>
  <dimension ref="A1:AB29"/>
  <sheetViews>
    <sheetView zoomScaleNormal="100" workbookViewId="0">
      <selection sqref="A1:G1"/>
    </sheetView>
  </sheetViews>
  <sheetFormatPr defaultColWidth="8.7109375" defaultRowHeight="13.15"/>
  <cols>
    <col min="1" max="1" width="18.140625" style="68" customWidth="1"/>
    <col min="2" max="2" width="12" style="68" customWidth="1"/>
    <col min="3" max="6" width="13.7109375" style="68" customWidth="1"/>
    <col min="7" max="7" width="13.28515625" style="68" customWidth="1"/>
    <col min="8" max="8" width="12.7109375" style="68" bestFit="1" customWidth="1"/>
    <col min="9" max="9" width="8.7109375" style="68"/>
    <col min="10" max="10" width="19" style="68" customWidth="1"/>
    <col min="11" max="11" width="14.140625" style="68" customWidth="1"/>
    <col min="12" max="12" width="10.28515625" style="68" customWidth="1"/>
    <col min="13" max="27" width="5.7109375" style="68" customWidth="1"/>
    <col min="28" max="16384" width="8.7109375" style="68"/>
  </cols>
  <sheetData>
    <row r="1" spans="1:28" ht="28.9" customHeight="1">
      <c r="A1" s="857" t="str">
        <f>"% of Floor Area per CZ and Vintage Bin - Restaurant"</f>
        <v>% of Floor Area per CZ and Vintage Bin - Restaurant</v>
      </c>
      <c r="B1" s="857"/>
      <c r="C1" s="857"/>
      <c r="D1" s="857"/>
      <c r="E1" s="857"/>
      <c r="F1" s="857"/>
      <c r="G1" s="857"/>
      <c r="J1" s="857" t="str">
        <f>"% of Floor Area per CZ and Vintage Bin - Restaurant"</f>
        <v>% of Floor Area per CZ and Vintage Bin - Restaurant</v>
      </c>
      <c r="K1" s="857"/>
      <c r="L1" s="857"/>
      <c r="M1" s="857"/>
      <c r="N1" s="857"/>
      <c r="O1" s="857"/>
      <c r="P1" s="857"/>
      <c r="Q1" s="857"/>
      <c r="R1" s="857"/>
      <c r="S1" s="857"/>
      <c r="T1" s="857"/>
      <c r="U1" s="857"/>
      <c r="V1" s="857"/>
      <c r="W1" s="857"/>
      <c r="X1" s="857"/>
      <c r="Y1" s="857"/>
      <c r="Z1" s="857"/>
      <c r="AA1" s="857"/>
    </row>
    <row r="2" spans="1:28" ht="21" customHeight="1">
      <c r="A2" s="1130" t="s">
        <v>7</v>
      </c>
      <c r="B2" s="1130" t="s">
        <v>818</v>
      </c>
      <c r="C2" s="1130" t="s">
        <v>897</v>
      </c>
      <c r="D2" s="1130"/>
      <c r="E2" s="1130"/>
      <c r="F2" s="1130"/>
      <c r="G2" s="1130"/>
      <c r="J2" s="1130" t="s">
        <v>7</v>
      </c>
      <c r="K2" s="1130" t="s">
        <v>897</v>
      </c>
      <c r="L2" s="1130" t="s">
        <v>818</v>
      </c>
      <c r="M2" s="1130"/>
      <c r="N2" s="1130"/>
      <c r="O2" s="1130"/>
      <c r="P2" s="1130"/>
      <c r="Q2" s="1130"/>
      <c r="R2" s="1130"/>
      <c r="S2" s="1130"/>
      <c r="T2" s="1130"/>
      <c r="U2" s="1130"/>
      <c r="V2" s="1130"/>
      <c r="W2" s="1130"/>
      <c r="X2" s="1130"/>
      <c r="Y2" s="1130"/>
      <c r="Z2" s="1130"/>
      <c r="AA2" s="1130"/>
    </row>
    <row r="3" spans="1:28" ht="21" customHeight="1">
      <c r="A3" s="1130"/>
      <c r="B3" s="1130"/>
      <c r="C3" s="823" t="s">
        <v>898</v>
      </c>
      <c r="D3" s="823" t="s">
        <v>219</v>
      </c>
      <c r="E3" s="823" t="s">
        <v>221</v>
      </c>
      <c r="F3" s="823" t="s">
        <v>223</v>
      </c>
      <c r="G3" s="823" t="s">
        <v>899</v>
      </c>
      <c r="J3" s="1130"/>
      <c r="K3" s="1130"/>
      <c r="L3" s="823">
        <v>1</v>
      </c>
      <c r="M3" s="823">
        <v>2</v>
      </c>
      <c r="N3" s="823">
        <v>3</v>
      </c>
      <c r="O3" s="823">
        <v>4</v>
      </c>
      <c r="P3" s="823">
        <v>5</v>
      </c>
      <c r="Q3" s="823">
        <v>6</v>
      </c>
      <c r="R3" s="823">
        <v>7</v>
      </c>
      <c r="S3" s="823">
        <v>8</v>
      </c>
      <c r="T3" s="823">
        <v>9</v>
      </c>
      <c r="U3" s="823">
        <v>10</v>
      </c>
      <c r="V3" s="823">
        <v>11</v>
      </c>
      <c r="W3" s="823">
        <v>12</v>
      </c>
      <c r="X3" s="823">
        <v>13</v>
      </c>
      <c r="Y3" s="823">
        <v>14</v>
      </c>
      <c r="Z3" s="823">
        <v>15</v>
      </c>
      <c r="AA3" s="823">
        <v>16</v>
      </c>
    </row>
    <row r="4" spans="1:28" ht="16.899999999999999" customHeight="1">
      <c r="A4" s="1129" t="s">
        <v>178</v>
      </c>
      <c r="B4" s="279">
        <v>1</v>
      </c>
      <c r="C4" s="328">
        <v>0.32387819737122242</v>
      </c>
      <c r="D4" s="328">
        <v>0.30258493517543333</v>
      </c>
      <c r="E4" s="328">
        <v>0.13061691557170649</v>
      </c>
      <c r="F4" s="328">
        <v>0.10079906919364576</v>
      </c>
      <c r="G4" s="329">
        <v>0.14212088268799192</v>
      </c>
      <c r="H4" s="125">
        <f>SUM(C4:G4)</f>
        <v>1</v>
      </c>
      <c r="J4" s="1128" t="s">
        <v>178</v>
      </c>
      <c r="K4" s="821" t="s">
        <v>898</v>
      </c>
      <c r="L4" s="821">
        <v>8.632870143513504E-3</v>
      </c>
      <c r="M4" s="821">
        <v>2.34874769498742E-2</v>
      </c>
      <c r="N4" s="821">
        <v>0.10029342003199532</v>
      </c>
      <c r="O4" s="821">
        <v>5.2795416029226362E-2</v>
      </c>
      <c r="P4" s="821">
        <v>8.4090916544349078E-3</v>
      </c>
      <c r="Q4" s="821">
        <v>8.8198521871986429E-2</v>
      </c>
      <c r="R4" s="821">
        <v>4.2293115004040302E-2</v>
      </c>
      <c r="S4" s="821">
        <v>0.14450424517713731</v>
      </c>
      <c r="T4" s="821">
        <v>0.21667315630449938</v>
      </c>
      <c r="U4" s="821">
        <v>5.0938119296613849E-2</v>
      </c>
      <c r="V4" s="821">
        <v>2.7876986930451975E-2</v>
      </c>
      <c r="W4" s="821">
        <v>0.11225544101298382</v>
      </c>
      <c r="X4" s="821">
        <v>3.1280519487645125E-2</v>
      </c>
      <c r="Y4" s="821">
        <v>2.0057021306201038E-2</v>
      </c>
      <c r="Z4" s="821">
        <v>1.9012729275548038E-2</v>
      </c>
      <c r="AA4" s="821">
        <v>5.3291869523848394E-2</v>
      </c>
      <c r="AB4" s="125">
        <f t="shared" ref="AB4:AB9" si="0">SUM(L4:AA4)</f>
        <v>0.99999999999999978</v>
      </c>
    </row>
    <row r="5" spans="1:28" ht="16.899999999999999" customHeight="1">
      <c r="A5" s="1129"/>
      <c r="B5" s="279">
        <v>2</v>
      </c>
      <c r="C5" s="328">
        <v>0.47223868728601648</v>
      </c>
      <c r="D5" s="328">
        <v>0.28136433158606544</v>
      </c>
      <c r="E5" s="328">
        <v>7.5441235901671941E-2</v>
      </c>
      <c r="F5" s="328">
        <v>5.1395555852651875E-2</v>
      </c>
      <c r="G5" s="329">
        <v>0.11956018937359408</v>
      </c>
      <c r="H5" s="125">
        <f t="shared" ref="H5:H20" si="1">SUM(C5:G5)</f>
        <v>0.99999999999999978</v>
      </c>
      <c r="J5" s="1128"/>
      <c r="K5" s="821" t="s">
        <v>219</v>
      </c>
      <c r="L5" s="821">
        <v>8.8065409630184999E-3</v>
      </c>
      <c r="M5" s="821">
        <v>1.5280177808460372E-2</v>
      </c>
      <c r="N5" s="821">
        <v>6.6978860156823208E-2</v>
      </c>
      <c r="O5" s="821">
        <v>3.4580654171890768E-2</v>
      </c>
      <c r="P5" s="821">
        <v>6.6805788645267266E-3</v>
      </c>
      <c r="Q5" s="821">
        <v>7.2338807708219544E-2</v>
      </c>
      <c r="R5" s="821">
        <v>5.1953537253468629E-2</v>
      </c>
      <c r="S5" s="821">
        <v>8.6706768013501787E-2</v>
      </c>
      <c r="T5" s="821">
        <v>0.15807508413726848</v>
      </c>
      <c r="U5" s="821">
        <v>0.11705352405347189</v>
      </c>
      <c r="V5" s="821">
        <v>2.6063711694357804E-2</v>
      </c>
      <c r="W5" s="821">
        <v>0.12571587971623699</v>
      </c>
      <c r="X5" s="821">
        <v>4.0295704655005815E-2</v>
      </c>
      <c r="Y5" s="821">
        <v>2.4948543689820014E-2</v>
      </c>
      <c r="Z5" s="821">
        <v>6.2529307755348859E-2</v>
      </c>
      <c r="AA5" s="821">
        <v>0.10199231935858047</v>
      </c>
      <c r="AB5" s="125">
        <f t="shared" si="0"/>
        <v>0.99999999999999989</v>
      </c>
    </row>
    <row r="6" spans="1:28" ht="16.899999999999999" customHeight="1">
      <c r="A6" s="1129"/>
      <c r="B6" s="279">
        <v>3</v>
      </c>
      <c r="C6" s="328">
        <v>0.43584396391797031</v>
      </c>
      <c r="D6" s="328">
        <v>0.26657031449063701</v>
      </c>
      <c r="E6" s="328">
        <v>0.11164934259528056</v>
      </c>
      <c r="F6" s="328">
        <v>4.7121354232270492E-2</v>
      </c>
      <c r="G6" s="329">
        <v>0.13881502476384178</v>
      </c>
      <c r="H6" s="125">
        <f t="shared" si="1"/>
        <v>1.0000000000000002</v>
      </c>
      <c r="J6" s="1128"/>
      <c r="K6" s="821" t="s">
        <v>221</v>
      </c>
      <c r="L6" s="821">
        <v>1.0705983797332279E-2</v>
      </c>
      <c r="M6" s="821">
        <v>1.1538178713903363E-2</v>
      </c>
      <c r="N6" s="821">
        <v>7.9004392616928071E-2</v>
      </c>
      <c r="O6" s="821">
        <v>3.8697043426973006E-2</v>
      </c>
      <c r="P6" s="821">
        <v>1.1000727805881539E-2</v>
      </c>
      <c r="Q6" s="821">
        <v>4.0489516997139478E-2</v>
      </c>
      <c r="R6" s="821">
        <v>3.1937715609667496E-2</v>
      </c>
      <c r="S6" s="821">
        <v>6.652629646836071E-2</v>
      </c>
      <c r="T6" s="821">
        <v>8.4028243225796953E-2</v>
      </c>
      <c r="U6" s="821">
        <v>0.11248312400953871</v>
      </c>
      <c r="V6" s="821">
        <v>4.5022363586450592E-2</v>
      </c>
      <c r="W6" s="821">
        <v>0.20205945679784906</v>
      </c>
      <c r="X6" s="821">
        <v>5.4780484008692856E-2</v>
      </c>
      <c r="Y6" s="821">
        <v>2.7307965260842431E-2</v>
      </c>
      <c r="Z6" s="821">
        <v>5.4442180282935168E-2</v>
      </c>
      <c r="AA6" s="821">
        <v>0.12997632739170825</v>
      </c>
      <c r="AB6" s="125">
        <f t="shared" si="0"/>
        <v>1</v>
      </c>
    </row>
    <row r="7" spans="1:28" ht="16.899999999999999" customHeight="1">
      <c r="A7" s="1129"/>
      <c r="B7" s="279">
        <v>4</v>
      </c>
      <c r="C7" s="328">
        <v>0.44342555791692007</v>
      </c>
      <c r="D7" s="328">
        <v>0.26599480000877207</v>
      </c>
      <c r="E7" s="328">
        <v>0.10569358442337579</v>
      </c>
      <c r="F7" s="328">
        <v>4.589705413617437E-2</v>
      </c>
      <c r="G7" s="329">
        <v>0.13898900351475763</v>
      </c>
      <c r="H7" s="125">
        <f t="shared" si="1"/>
        <v>0.99999999999999989</v>
      </c>
      <c r="J7" s="1128"/>
      <c r="K7" s="821" t="s">
        <v>223</v>
      </c>
      <c r="L7" s="821">
        <v>1.5038365789768648E-2</v>
      </c>
      <c r="M7" s="821">
        <v>1.4307738665773678E-2</v>
      </c>
      <c r="N7" s="821">
        <v>6.0691769027068937E-2</v>
      </c>
      <c r="O7" s="821">
        <v>3.0586581062715223E-2</v>
      </c>
      <c r="P7" s="821">
        <v>6.4610398431904966E-3</v>
      </c>
      <c r="Q7" s="821">
        <v>3.9932606308902469E-2</v>
      </c>
      <c r="R7" s="821">
        <v>3.6523548603366533E-2</v>
      </c>
      <c r="S7" s="821">
        <v>6.9585118093796125E-2</v>
      </c>
      <c r="T7" s="821">
        <v>7.5324599054099856E-2</v>
      </c>
      <c r="U7" s="821">
        <v>0.10611934439276302</v>
      </c>
      <c r="V7" s="821">
        <v>4.4181501762863812E-2</v>
      </c>
      <c r="W7" s="821">
        <v>0.20679759207635795</v>
      </c>
      <c r="X7" s="821">
        <v>8.1289308947512073E-2</v>
      </c>
      <c r="Y7" s="821">
        <v>2.4094493842142659E-2</v>
      </c>
      <c r="Z7" s="821">
        <v>6.1774607063122149E-2</v>
      </c>
      <c r="AA7" s="821">
        <v>0.12729178546655623</v>
      </c>
      <c r="AB7" s="125">
        <f t="shared" si="0"/>
        <v>1</v>
      </c>
    </row>
    <row r="8" spans="1:28" ht="16.899999999999999" customHeight="1">
      <c r="A8" s="1129"/>
      <c r="B8" s="279">
        <v>5</v>
      </c>
      <c r="C8" s="328">
        <v>0.37740655034608972</v>
      </c>
      <c r="D8" s="328">
        <v>0.2745932643714305</v>
      </c>
      <c r="E8" s="328">
        <v>0.16055657807215243</v>
      </c>
      <c r="F8" s="328">
        <v>5.1807440751064526E-2</v>
      </c>
      <c r="G8" s="329">
        <v>0.1356361664592626</v>
      </c>
      <c r="H8" s="125">
        <f t="shared" si="1"/>
        <v>0.99999999999999967</v>
      </c>
      <c r="J8" s="1128"/>
      <c r="K8" s="821" t="s">
        <v>899</v>
      </c>
      <c r="L8" s="821">
        <v>1.1841404775729241E-2</v>
      </c>
      <c r="M8" s="821">
        <v>1.8588024408450227E-2</v>
      </c>
      <c r="N8" s="821">
        <v>9.9850378664502401E-2</v>
      </c>
      <c r="O8" s="821">
        <v>5.1728248370629781E-2</v>
      </c>
      <c r="P8" s="821">
        <v>9.4468494665225292E-3</v>
      </c>
      <c r="Q8" s="821">
        <v>5.5654488501044222E-2</v>
      </c>
      <c r="R8" s="821">
        <v>2.416122391146925E-2</v>
      </c>
      <c r="S8" s="821">
        <v>0.10446889953844168</v>
      </c>
      <c r="T8" s="821">
        <v>0.14382522608228837</v>
      </c>
      <c r="U8" s="821">
        <v>8.0621517831692885E-2</v>
      </c>
      <c r="V8" s="821">
        <v>3.3297667162614279E-2</v>
      </c>
      <c r="W8" s="821">
        <v>0.14218475484546722</v>
      </c>
      <c r="X8" s="821">
        <v>6.332394820944455E-2</v>
      </c>
      <c r="Y8" s="821">
        <v>1.9782694022670938E-2</v>
      </c>
      <c r="Z8" s="821">
        <v>6.3874434238646374E-2</v>
      </c>
      <c r="AA8" s="821">
        <v>7.735023997038612E-2</v>
      </c>
      <c r="AB8" s="125">
        <f t="shared" si="0"/>
        <v>1</v>
      </c>
    </row>
    <row r="9" spans="1:28" ht="16.899999999999999" customHeight="1">
      <c r="A9" s="1129"/>
      <c r="B9" s="279">
        <v>6</v>
      </c>
      <c r="C9" s="328">
        <v>0.458044322424487</v>
      </c>
      <c r="D9" s="328">
        <v>0.34405904631455914</v>
      </c>
      <c r="E9" s="328">
        <v>6.8380950088002032E-2</v>
      </c>
      <c r="F9" s="328">
        <v>3.7051280876281241E-2</v>
      </c>
      <c r="G9" s="329">
        <v>9.2464400296670579E-2</v>
      </c>
      <c r="H9" s="125">
        <f t="shared" si="1"/>
        <v>1</v>
      </c>
      <c r="J9" s="1128"/>
      <c r="K9" s="821" t="s">
        <v>90</v>
      </c>
      <c r="L9" s="821">
        <v>9.7294092340831848E-3</v>
      </c>
      <c r="M9" s="821">
        <v>1.8154645791480489E-2</v>
      </c>
      <c r="N9" s="821">
        <v>8.3995183155283065E-2</v>
      </c>
      <c r="O9" s="821">
        <v>4.3459874854253837E-2</v>
      </c>
      <c r="P9" s="821">
        <v>8.1330347614641408E-3</v>
      </c>
      <c r="Q9" s="821">
        <v>7.0285668288455297E-2</v>
      </c>
      <c r="R9" s="821">
        <v>4.1799757911035497E-2</v>
      </c>
      <c r="S9" s="821">
        <v>0.10636591078605863</v>
      </c>
      <c r="T9" s="821">
        <v>0.16361433442654028</v>
      </c>
      <c r="U9" s="821">
        <v>8.7410440522764407E-2</v>
      </c>
      <c r="V9" s="821">
        <v>3.1002290143122339E-2</v>
      </c>
      <c r="W9" s="821">
        <v>0.13707554936736377</v>
      </c>
      <c r="X9" s="821">
        <v>4.408682226824491E-2</v>
      </c>
      <c r="Y9" s="821">
        <v>2.2784198059662229E-2</v>
      </c>
      <c r="Z9" s="821">
        <v>4.5792916783666246E-2</v>
      </c>
      <c r="AA9" s="821">
        <v>8.6309963646521701E-2</v>
      </c>
      <c r="AB9" s="125">
        <f t="shared" si="0"/>
        <v>1</v>
      </c>
    </row>
    <row r="10" spans="1:28" ht="16.899999999999999" customHeight="1">
      <c r="A10" s="1129"/>
      <c r="B10" s="279">
        <v>7</v>
      </c>
      <c r="C10" s="328">
        <v>0.36932514996826366</v>
      </c>
      <c r="D10" s="328">
        <v>0.4154987950087054</v>
      </c>
      <c r="E10" s="328">
        <v>9.0696263619878384E-2</v>
      </c>
      <c r="F10" s="328">
        <v>5.6982506468927961E-2</v>
      </c>
      <c r="G10" s="329">
        <v>6.7497284934224744E-2</v>
      </c>
      <c r="H10" s="125">
        <f t="shared" si="1"/>
        <v>1.0000000000000002</v>
      </c>
      <c r="J10" s="71"/>
      <c r="K10" s="123"/>
      <c r="L10" s="90"/>
      <c r="M10" s="90"/>
      <c r="N10" s="90"/>
      <c r="O10" s="90"/>
      <c r="P10" s="124"/>
    </row>
    <row r="11" spans="1:28" ht="16.899999999999999" customHeight="1">
      <c r="A11" s="1129"/>
      <c r="B11" s="279">
        <v>8</v>
      </c>
      <c r="C11" s="328">
        <v>0.49589658625018429</v>
      </c>
      <c r="D11" s="328">
        <v>0.27250780673355512</v>
      </c>
      <c r="E11" s="328">
        <v>7.424209127647452E-2</v>
      </c>
      <c r="F11" s="328">
        <v>4.2663477679753384E-2</v>
      </c>
      <c r="G11" s="329">
        <v>0.11469003806003279</v>
      </c>
      <c r="H11" s="125">
        <f t="shared" si="1"/>
        <v>1.0000000000000002</v>
      </c>
      <c r="J11" s="71"/>
      <c r="K11" s="123"/>
      <c r="L11" s="90"/>
      <c r="M11" s="90"/>
      <c r="N11" s="90"/>
      <c r="O11" s="90"/>
      <c r="P11" s="124"/>
    </row>
    <row r="12" spans="1:28" ht="16.899999999999999" customHeight="1">
      <c r="A12" s="1129"/>
      <c r="B12" s="279">
        <v>9</v>
      </c>
      <c r="C12" s="328">
        <v>0.48338896934448555</v>
      </c>
      <c r="D12" s="328">
        <v>0.32297617355959019</v>
      </c>
      <c r="E12" s="328">
        <v>6.0962567145656336E-2</v>
      </c>
      <c r="F12" s="328">
        <v>3.002325859740745E-2</v>
      </c>
      <c r="G12" s="329">
        <v>0.10264903135286051</v>
      </c>
      <c r="H12" s="125">
        <f t="shared" si="1"/>
        <v>0.99999999999999989</v>
      </c>
      <c r="J12" s="71"/>
      <c r="K12" s="123"/>
      <c r="L12" s="90"/>
      <c r="M12" s="90"/>
      <c r="N12" s="90"/>
      <c r="O12" s="90"/>
      <c r="P12" s="124"/>
    </row>
    <row r="13" spans="1:28" ht="16.899999999999999" customHeight="1">
      <c r="A13" s="1129"/>
      <c r="B13" s="279">
        <v>10</v>
      </c>
      <c r="C13" s="328">
        <v>0.21271228518772731</v>
      </c>
      <c r="D13" s="328">
        <v>0.44766134746417885</v>
      </c>
      <c r="E13" s="328">
        <v>0.15275075787909426</v>
      </c>
      <c r="F13" s="328">
        <v>7.9172361248210366E-2</v>
      </c>
      <c r="G13" s="329">
        <v>0.10770324822078926</v>
      </c>
      <c r="H13" s="125">
        <f t="shared" si="1"/>
        <v>1</v>
      </c>
      <c r="J13" s="71"/>
      <c r="K13" s="123"/>
      <c r="L13" s="90"/>
      <c r="M13" s="90"/>
      <c r="N13" s="90"/>
      <c r="O13" s="90"/>
      <c r="P13" s="124"/>
    </row>
    <row r="14" spans="1:28" ht="16.899999999999999" customHeight="1">
      <c r="A14" s="1129"/>
      <c r="B14" s="279">
        <v>11</v>
      </c>
      <c r="C14" s="328">
        <v>0.32821999241846883</v>
      </c>
      <c r="D14" s="328">
        <v>0.28104178808058256</v>
      </c>
      <c r="E14" s="328">
        <v>0.17238275908047943</v>
      </c>
      <c r="F14" s="328">
        <v>9.2937084810449794E-2</v>
      </c>
      <c r="G14" s="329">
        <v>0.12541837561001951</v>
      </c>
      <c r="H14" s="125">
        <f t="shared" si="1"/>
        <v>1.0000000000000002</v>
      </c>
      <c r="J14" s="71"/>
      <c r="K14" s="123"/>
      <c r="L14" s="90"/>
      <c r="M14" s="90"/>
      <c r="N14" s="90"/>
      <c r="O14" s="90"/>
      <c r="P14" s="124"/>
    </row>
    <row r="15" spans="1:28" ht="16.899999999999999" customHeight="1">
      <c r="A15" s="1129"/>
      <c r="B15" s="279">
        <v>12</v>
      </c>
      <c r="C15" s="328">
        <v>0.29892372212425283</v>
      </c>
      <c r="D15" s="328">
        <v>0.30659040347566097</v>
      </c>
      <c r="E15" s="328">
        <v>0.17497600599655558</v>
      </c>
      <c r="F15" s="328">
        <v>9.8384760055742537E-2</v>
      </c>
      <c r="G15" s="329">
        <v>0.1211251083477882</v>
      </c>
      <c r="H15" s="125">
        <f t="shared" si="1"/>
        <v>1.0000000000000002</v>
      </c>
      <c r="J15" s="71"/>
      <c r="K15" s="123"/>
      <c r="L15" s="90"/>
      <c r="M15" s="90"/>
      <c r="N15" s="90"/>
      <c r="O15" s="90"/>
      <c r="P15" s="124"/>
    </row>
    <row r="16" spans="1:28" ht="16.899999999999999" customHeight="1">
      <c r="A16" s="1129"/>
      <c r="B16" s="279">
        <v>13</v>
      </c>
      <c r="C16" s="328">
        <v>0.25898710230727801</v>
      </c>
      <c r="D16" s="328">
        <v>0.30554724455308496</v>
      </c>
      <c r="E16" s="328">
        <v>0.14749468874192662</v>
      </c>
      <c r="F16" s="328">
        <v>0.12024498801895213</v>
      </c>
      <c r="G16" s="329">
        <v>0.16772597637875838</v>
      </c>
      <c r="H16" s="125">
        <f t="shared" si="1"/>
        <v>1</v>
      </c>
      <c r="J16" s="71"/>
      <c r="K16" s="123"/>
      <c r="L16" s="90"/>
      <c r="M16" s="90"/>
      <c r="N16" s="90"/>
      <c r="O16" s="90"/>
      <c r="P16" s="124"/>
    </row>
    <row r="17" spans="1:16" ht="16.899999999999999" customHeight="1">
      <c r="A17" s="1129"/>
      <c r="B17" s="279">
        <v>14</v>
      </c>
      <c r="C17" s="328">
        <v>0.32132584971544309</v>
      </c>
      <c r="D17" s="328">
        <v>0.36604954040150334</v>
      </c>
      <c r="E17" s="328">
        <v>0.14227051629520671</v>
      </c>
      <c r="F17" s="328">
        <v>6.8964629678298681E-2</v>
      </c>
      <c r="G17" s="329">
        <v>0.10138946390954813</v>
      </c>
      <c r="H17" s="125">
        <f t="shared" si="1"/>
        <v>0.99999999999999989</v>
      </c>
      <c r="J17" s="71"/>
      <c r="K17" s="123"/>
      <c r="L17" s="90"/>
      <c r="M17" s="90"/>
      <c r="N17" s="90"/>
      <c r="O17" s="90"/>
      <c r="P17" s="124"/>
    </row>
    <row r="18" spans="1:16" ht="16.899999999999999" customHeight="1">
      <c r="A18" s="1129"/>
      <c r="B18" s="279">
        <v>15</v>
      </c>
      <c r="C18" s="328">
        <v>0.1515511141489925</v>
      </c>
      <c r="D18" s="328">
        <v>0.45647156294515906</v>
      </c>
      <c r="E18" s="328">
        <v>0.14112258259724617</v>
      </c>
      <c r="F18" s="328">
        <v>8.7973938051851178E-2</v>
      </c>
      <c r="G18" s="329">
        <v>0.16288080225675117</v>
      </c>
      <c r="H18" s="125">
        <f t="shared" si="1"/>
        <v>1</v>
      </c>
      <c r="J18" s="71"/>
      <c r="K18" s="123"/>
      <c r="L18" s="90"/>
      <c r="M18" s="90"/>
      <c r="N18" s="90"/>
      <c r="O18" s="90"/>
      <c r="P18" s="124"/>
    </row>
    <row r="19" spans="1:16" ht="16.899999999999999" customHeight="1">
      <c r="A19" s="1129"/>
      <c r="B19" s="279">
        <v>16</v>
      </c>
      <c r="C19" s="329">
        <v>0.22537876682498709</v>
      </c>
      <c r="D19" s="329">
        <v>0.39503442867635646</v>
      </c>
      <c r="E19" s="329">
        <v>0.17875682848840588</v>
      </c>
      <c r="F19" s="329">
        <v>9.617934006093902E-2</v>
      </c>
      <c r="G19" s="329">
        <v>0.10465063594931151</v>
      </c>
      <c r="H19" s="125">
        <f t="shared" si="1"/>
        <v>1</v>
      </c>
      <c r="J19" s="71"/>
      <c r="K19" s="123"/>
      <c r="L19" s="90"/>
      <c r="M19" s="90"/>
      <c r="N19" s="90"/>
      <c r="O19" s="90"/>
      <c r="P19" s="124"/>
    </row>
    <row r="20" spans="1:16">
      <c r="A20" s="1129"/>
      <c r="B20" s="278" t="s">
        <v>576</v>
      </c>
      <c r="C20" s="329">
        <v>0.39887383050171676</v>
      </c>
      <c r="D20" s="329">
        <v>0.32252718171948708</v>
      </c>
      <c r="E20" s="329">
        <v>0.10978441309246051</v>
      </c>
      <c r="F20" s="329">
        <v>5.6292849786962869E-2</v>
      </c>
      <c r="G20" s="329">
        <v>0.11252172489937234</v>
      </c>
      <c r="H20" s="125">
        <f t="shared" si="1"/>
        <v>0.99999999999999956</v>
      </c>
    </row>
    <row r="22" spans="1:16">
      <c r="A22" s="68" t="s">
        <v>900</v>
      </c>
    </row>
    <row r="23" spans="1:16">
      <c r="A23" s="68" t="s">
        <v>836</v>
      </c>
    </row>
    <row r="24" spans="1:16">
      <c r="A24" s="68" t="s">
        <v>837</v>
      </c>
    </row>
    <row r="29" spans="1:16" s="84" customFormat="1" hidden="1">
      <c r="A29" s="84" t="s">
        <v>80</v>
      </c>
      <c r="E29" s="85"/>
      <c r="F29" s="86"/>
      <c r="G29" s="87"/>
    </row>
  </sheetData>
  <mergeCells count="10">
    <mergeCell ref="J4:J9"/>
    <mergeCell ref="A4:A20"/>
    <mergeCell ref="J1:AA1"/>
    <mergeCell ref="C2:G2"/>
    <mergeCell ref="L2:AA2"/>
    <mergeCell ref="K2:K3"/>
    <mergeCell ref="J2:J3"/>
    <mergeCell ref="A1:G1"/>
    <mergeCell ref="B2:B3"/>
    <mergeCell ref="A2:A3"/>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CBB9E4-8E7A-41B8-B067-A47E2307C7E6}">
  <sheetPr codeName="Sheet22"/>
  <dimension ref="A1:H3"/>
  <sheetViews>
    <sheetView zoomScaleNormal="70" workbookViewId="0">
      <selection sqref="A1:H1"/>
    </sheetView>
  </sheetViews>
  <sheetFormatPr defaultColWidth="8.7109375" defaultRowHeight="13.15"/>
  <cols>
    <col min="1" max="1" width="21" style="68" customWidth="1"/>
    <col min="2" max="2" width="14.28515625" style="68" customWidth="1"/>
    <col min="3" max="3" width="14.5703125" style="68" customWidth="1"/>
    <col min="4" max="8" width="8.7109375" style="68"/>
    <col min="9" max="9" width="13.7109375" style="68" customWidth="1"/>
    <col min="10" max="10" width="14.42578125" style="68" customWidth="1"/>
    <col min="11" max="16384" width="8.7109375" style="68"/>
  </cols>
  <sheetData>
    <row r="1" spans="1:8" ht="21.6" customHeight="1">
      <c r="A1" s="857" t="str">
        <f>"EV Charger - "&amp;Prototype!A2</f>
        <v>EV Charger - RestaurantFastFood</v>
      </c>
      <c r="B1" s="857"/>
      <c r="C1" s="857"/>
      <c r="D1" s="857"/>
      <c r="E1" s="857"/>
      <c r="F1" s="857"/>
      <c r="G1" s="857"/>
      <c r="H1" s="857"/>
    </row>
    <row r="2" spans="1:8">
      <c r="A2" s="68" t="s">
        <v>901</v>
      </c>
      <c r="B2" s="108"/>
      <c r="C2" s="109"/>
      <c r="D2" s="110"/>
      <c r="E2" s="110"/>
    </row>
    <row r="3" spans="1:8">
      <c r="A3" s="99"/>
      <c r="B3" s="107"/>
      <c r="C3" s="222"/>
      <c r="D3" s="111"/>
      <c r="E3" s="111"/>
    </row>
  </sheetData>
  <mergeCells count="1">
    <mergeCell ref="A1:H1"/>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C638C3-9269-4523-B14B-D8D22DE74C86}">
  <sheetPr codeName="Sheet14"/>
  <dimension ref="A1:J2"/>
  <sheetViews>
    <sheetView workbookViewId="0"/>
  </sheetViews>
  <sheetFormatPr defaultRowHeight="14.45"/>
  <sheetData>
    <row r="1" spans="1:10" ht="22.9" customHeight="1">
      <c r="A1" s="857" t="str">
        <f>"PV - "&amp;Prototype!A2</f>
        <v>PV - RestaurantFastFood</v>
      </c>
      <c r="B1" s="857"/>
      <c r="C1" s="857"/>
      <c r="D1" s="857"/>
      <c r="E1" s="857"/>
      <c r="F1" s="857"/>
      <c r="G1" s="857"/>
      <c r="H1" s="857"/>
      <c r="I1" s="857"/>
      <c r="J1" s="857"/>
    </row>
    <row r="2" spans="1:10">
      <c r="A2" s="68" t="s">
        <v>901</v>
      </c>
      <c r="B2" s="66"/>
      <c r="C2" s="66"/>
      <c r="D2" s="66"/>
      <c r="E2" s="66"/>
      <c r="F2" s="66"/>
      <c r="G2" s="66"/>
      <c r="H2" s="66"/>
      <c r="I2" s="66"/>
      <c r="J2" s="66"/>
    </row>
  </sheetData>
  <mergeCells count="1">
    <mergeCell ref="A1:J1"/>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3FE0EC-DCEA-4510-B314-E0190C0C87DF}">
  <sheetPr codeName="Sheet16"/>
  <dimension ref="A1:G83"/>
  <sheetViews>
    <sheetView topLeftCell="A67" workbookViewId="0">
      <selection activeCell="A81" sqref="A81:A83"/>
    </sheetView>
  </sheetViews>
  <sheetFormatPr defaultRowHeight="14.45"/>
  <cols>
    <col min="1" max="1" width="58.7109375" customWidth="1"/>
    <col min="2" max="2" width="30.85546875" customWidth="1"/>
    <col min="3" max="3" width="30.28515625" customWidth="1"/>
  </cols>
  <sheetData>
    <row r="1" spans="1:7">
      <c r="A1" t="s">
        <v>902</v>
      </c>
      <c r="B1" t="s">
        <v>903</v>
      </c>
      <c r="C1" t="s">
        <v>903</v>
      </c>
      <c r="D1" s="1131" t="s">
        <v>904</v>
      </c>
      <c r="E1" s="1131"/>
      <c r="F1" s="1131"/>
      <c r="G1" s="1131"/>
    </row>
    <row r="2" spans="1:7">
      <c r="A2" s="797" t="s">
        <v>905</v>
      </c>
      <c r="D2">
        <v>2013</v>
      </c>
      <c r="E2">
        <v>2016</v>
      </c>
      <c r="F2">
        <v>2019</v>
      </c>
      <c r="G2">
        <v>2025</v>
      </c>
    </row>
    <row r="3" spans="1:7">
      <c r="A3" s="797" t="s">
        <v>906</v>
      </c>
    </row>
    <row r="4" spans="1:7">
      <c r="A4" t="s">
        <v>907</v>
      </c>
    </row>
    <row r="5" spans="1:7">
      <c r="A5" t="s">
        <v>908</v>
      </c>
    </row>
    <row r="6" spans="1:7">
      <c r="A6" t="s">
        <v>909</v>
      </c>
    </row>
    <row r="7" spans="1:7">
      <c r="A7" t="s">
        <v>910</v>
      </c>
    </row>
    <row r="8" spans="1:7">
      <c r="A8" t="s">
        <v>911</v>
      </c>
    </row>
    <row r="9" spans="1:7">
      <c r="A9" t="s">
        <v>912</v>
      </c>
    </row>
    <row r="10" spans="1:7">
      <c r="A10" t="s">
        <v>913</v>
      </c>
    </row>
    <row r="11" spans="1:7">
      <c r="A11" t="s">
        <v>914</v>
      </c>
    </row>
    <row r="12" spans="1:7">
      <c r="A12" t="s">
        <v>915</v>
      </c>
    </row>
    <row r="13" spans="1:7">
      <c r="A13" t="s">
        <v>916</v>
      </c>
    </row>
    <row r="14" spans="1:7">
      <c r="A14" t="s">
        <v>917</v>
      </c>
    </row>
    <row r="15" spans="1:7">
      <c r="A15" t="s">
        <v>918</v>
      </c>
    </row>
    <row r="16" spans="1:7">
      <c r="A16" t="s">
        <v>919</v>
      </c>
    </row>
    <row r="17" spans="1:1">
      <c r="A17" t="s">
        <v>920</v>
      </c>
    </row>
    <row r="18" spans="1:1">
      <c r="A18" t="s">
        <v>921</v>
      </c>
    </row>
    <row r="19" spans="1:1">
      <c r="A19" t="s">
        <v>922</v>
      </c>
    </row>
    <row r="20" spans="1:1">
      <c r="A20" t="s">
        <v>923</v>
      </c>
    </row>
    <row r="21" spans="1:1">
      <c r="A21" t="s">
        <v>176</v>
      </c>
    </row>
    <row r="22" spans="1:1">
      <c r="A22" t="s">
        <v>924</v>
      </c>
    </row>
    <row r="23" spans="1:1">
      <c r="A23" t="s">
        <v>925</v>
      </c>
    </row>
    <row r="24" spans="1:1">
      <c r="A24" t="s">
        <v>926</v>
      </c>
    </row>
    <row r="25" spans="1:1">
      <c r="A25" t="s">
        <v>927</v>
      </c>
    </row>
    <row r="26" spans="1:1">
      <c r="A26" t="s">
        <v>928</v>
      </c>
    </row>
    <row r="27" spans="1:1">
      <c r="A27" t="s">
        <v>929</v>
      </c>
    </row>
    <row r="28" spans="1:1">
      <c r="A28" t="s">
        <v>930</v>
      </c>
    </row>
    <row r="29" spans="1:1">
      <c r="A29" t="s">
        <v>931</v>
      </c>
    </row>
    <row r="30" spans="1:1">
      <c r="A30" t="s">
        <v>932</v>
      </c>
    </row>
    <row r="31" spans="1:1">
      <c r="A31" t="s">
        <v>933</v>
      </c>
    </row>
    <row r="32" spans="1:1">
      <c r="A32" t="s">
        <v>934</v>
      </c>
    </row>
    <row r="33" spans="1:1">
      <c r="A33" t="s">
        <v>935</v>
      </c>
    </row>
    <row r="34" spans="1:1">
      <c r="A34" t="s">
        <v>936</v>
      </c>
    </row>
    <row r="35" spans="1:1">
      <c r="A35" t="s">
        <v>937</v>
      </c>
    </row>
    <row r="36" spans="1:1">
      <c r="A36" t="s">
        <v>180</v>
      </c>
    </row>
    <row r="37" spans="1:1">
      <c r="A37" t="s">
        <v>938</v>
      </c>
    </row>
    <row r="38" spans="1:1">
      <c r="A38" t="s">
        <v>939</v>
      </c>
    </row>
    <row r="39" spans="1:1">
      <c r="A39" t="s">
        <v>940</v>
      </c>
    </row>
    <row r="40" spans="1:1">
      <c r="A40" t="s">
        <v>941</v>
      </c>
    </row>
    <row r="41" spans="1:1">
      <c r="A41" t="s">
        <v>942</v>
      </c>
    </row>
    <row r="42" spans="1:1">
      <c r="A42" t="s">
        <v>943</v>
      </c>
    </row>
    <row r="43" spans="1:1">
      <c r="A43" t="s">
        <v>944</v>
      </c>
    </row>
    <row r="44" spans="1:1">
      <c r="A44" t="s">
        <v>945</v>
      </c>
    </row>
    <row r="45" spans="1:1">
      <c r="A45" t="s">
        <v>946</v>
      </c>
    </row>
    <row r="46" spans="1:1">
      <c r="A46" t="s">
        <v>947</v>
      </c>
    </row>
    <row r="47" spans="1:1">
      <c r="A47" t="s">
        <v>948</v>
      </c>
    </row>
    <row r="48" spans="1:1">
      <c r="A48" t="s">
        <v>949</v>
      </c>
    </row>
    <row r="49" spans="1:1">
      <c r="A49" t="s">
        <v>950</v>
      </c>
    </row>
    <row r="50" spans="1:1">
      <c r="A50" t="s">
        <v>951</v>
      </c>
    </row>
    <row r="51" spans="1:1">
      <c r="A51" t="s">
        <v>952</v>
      </c>
    </row>
    <row r="52" spans="1:1">
      <c r="A52" t="s">
        <v>953</v>
      </c>
    </row>
    <row r="53" spans="1:1">
      <c r="A53" t="s">
        <v>954</v>
      </c>
    </row>
    <row r="54" spans="1:1">
      <c r="A54" t="s">
        <v>955</v>
      </c>
    </row>
    <row r="55" spans="1:1">
      <c r="A55" t="s">
        <v>956</v>
      </c>
    </row>
    <row r="56" spans="1:1">
      <c r="A56" t="s">
        <v>957</v>
      </c>
    </row>
    <row r="57" spans="1:1">
      <c r="A57" t="s">
        <v>958</v>
      </c>
    </row>
    <row r="58" spans="1:1">
      <c r="A58" t="s">
        <v>959</v>
      </c>
    </row>
    <row r="59" spans="1:1">
      <c r="A59" t="s">
        <v>960</v>
      </c>
    </row>
    <row r="60" spans="1:1">
      <c r="A60" t="s">
        <v>961</v>
      </c>
    </row>
    <row r="61" spans="1:1">
      <c r="A61" t="s">
        <v>962</v>
      </c>
    </row>
    <row r="62" spans="1:1">
      <c r="A62" t="s">
        <v>963</v>
      </c>
    </row>
    <row r="63" spans="1:1">
      <c r="A63" t="s">
        <v>964</v>
      </c>
    </row>
    <row r="64" spans="1:1">
      <c r="A64" t="s">
        <v>965</v>
      </c>
    </row>
    <row r="65" spans="1:1">
      <c r="A65" t="s">
        <v>966</v>
      </c>
    </row>
    <row r="66" spans="1:1">
      <c r="A66" t="s">
        <v>967</v>
      </c>
    </row>
    <row r="67" spans="1:1">
      <c r="A67" t="s">
        <v>968</v>
      </c>
    </row>
    <row r="68" spans="1:1">
      <c r="A68" t="s">
        <v>969</v>
      </c>
    </row>
    <row r="69" spans="1:1">
      <c r="A69" t="s">
        <v>970</v>
      </c>
    </row>
    <row r="70" spans="1:1">
      <c r="A70" t="s">
        <v>971</v>
      </c>
    </row>
    <row r="71" spans="1:1">
      <c r="A71" t="s">
        <v>972</v>
      </c>
    </row>
    <row r="72" spans="1:1">
      <c r="A72" t="s">
        <v>973</v>
      </c>
    </row>
    <row r="73" spans="1:1">
      <c r="A73" t="s">
        <v>974</v>
      </c>
    </row>
    <row r="74" spans="1:1">
      <c r="A74" t="s">
        <v>975</v>
      </c>
    </row>
    <row r="75" spans="1:1">
      <c r="A75" t="s">
        <v>976</v>
      </c>
    </row>
    <row r="76" spans="1:1">
      <c r="A76" t="s">
        <v>977</v>
      </c>
    </row>
    <row r="77" spans="1:1">
      <c r="A77" t="s">
        <v>182</v>
      </c>
    </row>
    <row r="78" spans="1:1">
      <c r="A78" t="s">
        <v>978</v>
      </c>
    </row>
    <row r="79" spans="1:1">
      <c r="A79" t="s">
        <v>979</v>
      </c>
    </row>
    <row r="80" spans="1:1">
      <c r="A80" t="s">
        <v>980</v>
      </c>
    </row>
    <row r="81" spans="1:1">
      <c r="A81" t="s">
        <v>981</v>
      </c>
    </row>
    <row r="82" spans="1:1">
      <c r="A82" t="s">
        <v>982</v>
      </c>
    </row>
    <row r="83" spans="1:1">
      <c r="A83" t="s">
        <v>983</v>
      </c>
    </row>
  </sheetData>
  <mergeCells count="1">
    <mergeCell ref="D1:G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A2FF8-E67F-4AF9-A6F9-E2B7AE862021}">
  <sheetPr codeName="Sheet1"/>
  <dimension ref="A1:BG107"/>
  <sheetViews>
    <sheetView tabSelected="1" zoomScale="85" zoomScaleNormal="85" workbookViewId="0">
      <selection sqref="A1:C1"/>
    </sheetView>
  </sheetViews>
  <sheetFormatPr defaultColWidth="9.28515625" defaultRowHeight="13.9"/>
  <cols>
    <col min="1" max="1" width="25" style="66" customWidth="1"/>
    <col min="2" max="2" width="51.28515625" style="66" customWidth="1"/>
    <col min="3" max="3" width="43.7109375" style="66" customWidth="1"/>
    <col min="4" max="4" width="45.7109375" style="66" customWidth="1"/>
    <col min="5" max="5" width="42.7109375" style="66" customWidth="1"/>
    <col min="6" max="6" width="45.85546875" style="66" customWidth="1"/>
    <col min="7" max="7" width="44.85546875" style="66" customWidth="1"/>
    <col min="8" max="8" width="48.28515625" style="66" customWidth="1"/>
    <col min="9" max="9" width="8.7109375" style="66" customWidth="1"/>
    <col min="10" max="16384" width="9.28515625" style="66"/>
  </cols>
  <sheetData>
    <row r="1" spans="1:9" ht="17.45">
      <c r="A1" s="836" t="s">
        <v>52</v>
      </c>
      <c r="B1" s="836"/>
      <c r="C1" s="836"/>
      <c r="D1" s="75"/>
      <c r="E1" s="75"/>
      <c r="F1" s="75"/>
    </row>
    <row r="2" spans="1:9" ht="25.15" customHeight="1">
      <c r="A2" s="837" t="s">
        <v>43</v>
      </c>
      <c r="B2" s="838"/>
      <c r="C2" s="838"/>
      <c r="D2" s="75"/>
      <c r="E2" s="75"/>
      <c r="F2" s="75"/>
    </row>
    <row r="3" spans="1:9" ht="20.45" customHeight="1">
      <c r="A3" s="77" t="s">
        <v>53</v>
      </c>
      <c r="B3" s="820" t="s">
        <v>54</v>
      </c>
      <c r="C3" s="78" t="s">
        <v>0</v>
      </c>
    </row>
    <row r="4" spans="1:9" ht="16.149999999999999" customHeight="1">
      <c r="A4" s="76" t="s">
        <v>55</v>
      </c>
      <c r="B4" s="796" t="s">
        <v>56</v>
      </c>
      <c r="C4" s="76"/>
    </row>
    <row r="5" spans="1:9" ht="16.149999999999999" customHeight="1">
      <c r="A5" s="76" t="s">
        <v>57</v>
      </c>
      <c r="B5" s="796" t="s">
        <v>58</v>
      </c>
      <c r="C5" s="76"/>
    </row>
    <row r="6" spans="1:9" ht="28.9" customHeight="1">
      <c r="A6" s="76" t="s">
        <v>59</v>
      </c>
      <c r="B6" s="807" t="s">
        <v>60</v>
      </c>
      <c r="C6" s="605" t="s">
        <v>61</v>
      </c>
      <c r="D6" s="122" t="s">
        <v>62</v>
      </c>
    </row>
    <row r="7" spans="1:9" ht="97.15" customHeight="1">
      <c r="A7" s="602" t="s">
        <v>63</v>
      </c>
      <c r="B7" s="593"/>
      <c r="C7" s="594" t="s">
        <v>64</v>
      </c>
      <c r="D7" s="132"/>
      <c r="I7" s="67"/>
    </row>
    <row r="8" spans="1:9" ht="19.149999999999999" customHeight="1">
      <c r="A8" s="603" t="s">
        <v>65</v>
      </c>
      <c r="B8" s="595" t="s">
        <v>66</v>
      </c>
      <c r="C8" s="671" t="s">
        <v>64</v>
      </c>
    </row>
    <row r="9" spans="1:9" ht="16.149999999999999" customHeight="1">
      <c r="A9" s="603" t="s">
        <v>67</v>
      </c>
      <c r="B9" s="596">
        <v>1</v>
      </c>
      <c r="C9" s="594" t="s">
        <v>64</v>
      </c>
    </row>
    <row r="10" spans="1:9" ht="17.45" customHeight="1">
      <c r="A10" s="604" t="s">
        <v>68</v>
      </c>
      <c r="B10" s="597">
        <v>1</v>
      </c>
      <c r="C10" s="671" t="s">
        <v>64</v>
      </c>
    </row>
    <row r="11" spans="1:9" ht="17.45" customHeight="1">
      <c r="A11" s="604" t="s">
        <v>69</v>
      </c>
      <c r="B11" s="597" t="s">
        <v>70</v>
      </c>
      <c r="C11" s="594" t="s">
        <v>64</v>
      </c>
      <c r="F11" s="789"/>
    </row>
    <row r="12" spans="1:9" ht="26.45">
      <c r="A12" s="604" t="s">
        <v>71</v>
      </c>
      <c r="B12" s="598" t="s">
        <v>72</v>
      </c>
      <c r="C12" s="671" t="s">
        <v>64</v>
      </c>
      <c r="F12" s="789"/>
    </row>
    <row r="13" spans="1:9" ht="14.65" customHeight="1">
      <c r="A13" s="603" t="s">
        <v>73</v>
      </c>
      <c r="B13" s="599" t="s">
        <v>74</v>
      </c>
      <c r="C13" s="600"/>
      <c r="F13" s="789"/>
    </row>
    <row r="14" spans="1:9" ht="14.65" customHeight="1">
      <c r="A14" s="603" t="s">
        <v>75</v>
      </c>
      <c r="B14" s="597" t="s">
        <v>76</v>
      </c>
      <c r="C14" s="671" t="s">
        <v>64</v>
      </c>
      <c r="F14" s="789"/>
    </row>
    <row r="15" spans="1:9" ht="16.149999999999999" customHeight="1">
      <c r="A15" s="603" t="s">
        <v>77</v>
      </c>
      <c r="B15" s="597">
        <v>10</v>
      </c>
      <c r="C15" s="594" t="s">
        <v>64</v>
      </c>
      <c r="F15" s="789"/>
    </row>
    <row r="16" spans="1:9">
      <c r="A16" s="603" t="s">
        <v>78</v>
      </c>
      <c r="B16" s="601" t="s">
        <v>79</v>
      </c>
      <c r="C16" s="671" t="s">
        <v>64</v>
      </c>
      <c r="F16" s="789"/>
    </row>
    <row r="17" spans="1:37">
      <c r="D17" s="789"/>
      <c r="E17" s="789"/>
      <c r="F17" s="789"/>
    </row>
    <row r="19" spans="1:37" ht="14.65" customHeight="1"/>
    <row r="20" spans="1:37" ht="14.65" customHeight="1"/>
    <row r="21" spans="1:37" ht="14.65" customHeight="1"/>
    <row r="22" spans="1:37" ht="14.65" customHeight="1"/>
    <row r="23" spans="1:37" ht="14.65" customHeight="1"/>
    <row r="24" spans="1:37" ht="14.65" customHeight="1"/>
    <row r="25" spans="1:37" ht="14.65" customHeight="1"/>
    <row r="26" spans="1:37" s="203" customFormat="1" ht="16.899999999999999" customHeight="1">
      <c r="A26" s="203" t="s">
        <v>80</v>
      </c>
    </row>
    <row r="27" spans="1:37" s="68" customFormat="1" ht="12.6" customHeight="1">
      <c r="T27" s="91"/>
      <c r="U27" s="112"/>
      <c r="V27" s="113"/>
      <c r="W27" s="113"/>
      <c r="X27" s="113"/>
      <c r="Y27" s="113"/>
      <c r="Z27" s="113"/>
      <c r="AA27" s="113"/>
      <c r="AB27" s="113"/>
      <c r="AC27" s="113"/>
      <c r="AD27" s="113"/>
      <c r="AE27" s="113"/>
      <c r="AF27" s="113"/>
      <c r="AG27" s="113"/>
      <c r="AH27" s="113"/>
      <c r="AI27" s="113"/>
      <c r="AJ27" s="113"/>
      <c r="AK27" s="113"/>
    </row>
    <row r="28" spans="1:37" s="68" customFormat="1" ht="12.6" customHeight="1">
      <c r="A28" s="161" t="s">
        <v>81</v>
      </c>
      <c r="B28" s="293"/>
      <c r="T28" s="91"/>
      <c r="U28" s="112"/>
      <c r="V28" s="113"/>
      <c r="W28" s="113"/>
      <c r="X28" s="113"/>
      <c r="Y28" s="113"/>
      <c r="Z28" s="113"/>
      <c r="AA28" s="113"/>
      <c r="AB28" s="113"/>
      <c r="AC28" s="113"/>
      <c r="AD28" s="113"/>
      <c r="AE28" s="113"/>
      <c r="AF28" s="113"/>
      <c r="AG28" s="113"/>
      <c r="AH28" s="113"/>
      <c r="AI28" s="113"/>
      <c r="AJ28" s="113"/>
      <c r="AK28" s="113"/>
    </row>
    <row r="29" spans="1:37" s="68" customFormat="1" ht="12.6" customHeight="1">
      <c r="A29" s="571"/>
      <c r="B29" s="789"/>
      <c r="T29" s="91"/>
      <c r="U29" s="112"/>
      <c r="V29" s="113"/>
      <c r="W29" s="113"/>
      <c r="X29" s="113"/>
      <c r="Y29" s="113"/>
      <c r="Z29" s="113"/>
      <c r="AA29" s="113"/>
      <c r="AB29" s="113"/>
      <c r="AC29" s="113"/>
      <c r="AD29" s="113"/>
      <c r="AE29" s="113"/>
      <c r="AF29" s="113"/>
      <c r="AG29" s="113"/>
      <c r="AH29" s="113"/>
      <c r="AI29" s="113"/>
      <c r="AJ29" s="113"/>
      <c r="AK29" s="113"/>
    </row>
    <row r="30" spans="1:37" s="68" customFormat="1" ht="12.6" customHeight="1">
      <c r="A30" s="789"/>
      <c r="B30" s="789"/>
      <c r="T30" s="91"/>
      <c r="U30" s="112"/>
      <c r="V30" s="113"/>
      <c r="W30" s="113"/>
      <c r="X30" s="113"/>
      <c r="Y30" s="113"/>
      <c r="Z30" s="113"/>
      <c r="AA30" s="113"/>
      <c r="AB30" s="113"/>
      <c r="AC30" s="113"/>
      <c r="AD30" s="113"/>
      <c r="AE30" s="113"/>
      <c r="AF30" s="113"/>
      <c r="AG30" s="113"/>
      <c r="AH30" s="113"/>
      <c r="AI30" s="113"/>
      <c r="AJ30" s="113"/>
      <c r="AK30" s="113"/>
    </row>
    <row r="31" spans="1:37" s="68" customFormat="1" ht="12.6" customHeight="1">
      <c r="A31" s="293"/>
      <c r="B31" s="789"/>
      <c r="T31" s="91"/>
      <c r="U31" s="112"/>
      <c r="V31" s="113"/>
      <c r="W31" s="113"/>
      <c r="X31" s="113"/>
      <c r="Y31" s="113"/>
      <c r="Z31" s="113"/>
      <c r="AA31" s="113"/>
      <c r="AB31" s="113"/>
      <c r="AC31" s="113"/>
      <c r="AD31" s="113"/>
      <c r="AE31" s="113"/>
      <c r="AF31" s="113"/>
      <c r="AG31" s="113"/>
      <c r="AH31" s="113"/>
      <c r="AI31" s="113"/>
      <c r="AJ31" s="113"/>
      <c r="AK31" s="113"/>
    </row>
    <row r="32" spans="1:37" s="68" customFormat="1" ht="12.6" customHeight="1">
      <c r="A32" s="789"/>
      <c r="B32" s="789"/>
      <c r="T32" s="91"/>
      <c r="U32" s="112"/>
      <c r="V32" s="113"/>
      <c r="W32" s="113"/>
      <c r="X32" s="113"/>
      <c r="Y32" s="113"/>
      <c r="Z32" s="113"/>
      <c r="AA32" s="113"/>
      <c r="AB32" s="113"/>
      <c r="AC32" s="113"/>
      <c r="AD32" s="113"/>
      <c r="AE32" s="113"/>
      <c r="AF32" s="113"/>
      <c r="AG32" s="113"/>
      <c r="AH32" s="113"/>
      <c r="AI32" s="113"/>
      <c r="AJ32" s="113"/>
      <c r="AK32" s="113"/>
    </row>
    <row r="33" spans="1:59" s="68" customFormat="1" ht="12.6" customHeight="1">
      <c r="A33" s="789"/>
      <c r="B33" s="789"/>
      <c r="T33" s="91"/>
      <c r="U33" s="112"/>
      <c r="V33" s="113"/>
      <c r="W33" s="113"/>
      <c r="X33" s="113"/>
      <c r="Y33" s="113"/>
      <c r="Z33" s="113"/>
      <c r="AA33" s="113"/>
      <c r="AB33" s="113"/>
      <c r="AC33" s="113"/>
      <c r="AD33" s="113"/>
      <c r="AE33" s="113"/>
      <c r="AF33" s="113"/>
      <c r="AG33" s="113"/>
      <c r="AH33" s="113"/>
      <c r="AI33" s="113"/>
      <c r="AJ33" s="113"/>
      <c r="AK33" s="113"/>
    </row>
    <row r="34" spans="1:59" s="68" customFormat="1" ht="12.6" customHeight="1">
      <c r="T34" s="91"/>
      <c r="U34" s="112"/>
      <c r="V34" s="113"/>
      <c r="W34" s="113"/>
      <c r="X34" s="113"/>
      <c r="Y34" s="113"/>
      <c r="Z34" s="113"/>
      <c r="AA34" s="113"/>
      <c r="AB34" s="113"/>
      <c r="AC34" s="113"/>
      <c r="AD34" s="113"/>
      <c r="AE34" s="113"/>
      <c r="AF34" s="113"/>
      <c r="AG34" s="113"/>
      <c r="AH34" s="113"/>
      <c r="AI34" s="113"/>
      <c r="AJ34" s="113"/>
      <c r="AK34" s="113"/>
    </row>
    <row r="35" spans="1:59" s="68" customFormat="1" ht="12.6" customHeight="1">
      <c r="T35" s="91"/>
      <c r="U35" s="112"/>
      <c r="V35" s="113"/>
      <c r="W35" s="113"/>
      <c r="X35" s="113"/>
      <c r="Y35" s="113"/>
      <c r="Z35" s="113"/>
      <c r="AA35" s="113"/>
      <c r="AB35" s="113"/>
      <c r="AC35" s="113"/>
      <c r="AD35" s="113"/>
      <c r="AE35" s="113"/>
      <c r="AF35" s="113"/>
      <c r="AG35" s="113"/>
      <c r="AH35" s="113"/>
      <c r="AI35" s="113"/>
      <c r="AJ35" s="113"/>
      <c r="AK35" s="113"/>
    </row>
    <row r="36" spans="1:59" s="117" customFormat="1" ht="26.45" customHeight="1">
      <c r="A36" s="201" t="s">
        <v>82</v>
      </c>
      <c r="B36" s="66"/>
      <c r="C36" s="200"/>
      <c r="D36" s="115"/>
      <c r="E36" s="115"/>
      <c r="F36" s="66"/>
      <c r="G36" s="115"/>
      <c r="H36" s="115"/>
      <c r="I36" s="115"/>
      <c r="J36" s="115"/>
      <c r="K36" s="115"/>
      <c r="L36" s="115"/>
      <c r="M36" s="115"/>
      <c r="N36" s="115"/>
      <c r="O36" s="115"/>
      <c r="P36" s="66"/>
      <c r="Q36" s="66"/>
      <c r="R36" s="66"/>
      <c r="S36" s="66"/>
      <c r="T36" s="66"/>
      <c r="U36" s="66"/>
      <c r="V36" s="66"/>
      <c r="W36" s="66"/>
      <c r="X36" s="66"/>
      <c r="Y36" s="66"/>
      <c r="Z36" s="66"/>
      <c r="AA36" s="66"/>
      <c r="AB36" s="66"/>
      <c r="AC36" s="66"/>
      <c r="AD36" s="66"/>
      <c r="AE36" s="66"/>
      <c r="AF36" s="66"/>
      <c r="AG36" s="66"/>
      <c r="AH36" s="66"/>
      <c r="AI36" s="66"/>
      <c r="AJ36" s="66"/>
      <c r="AK36" s="66"/>
      <c r="AL36" s="66"/>
      <c r="AM36" s="66"/>
      <c r="AN36" s="66"/>
      <c r="AO36" s="66"/>
      <c r="AP36" s="66"/>
      <c r="AQ36" s="66"/>
      <c r="AR36" s="66"/>
      <c r="AS36" s="66"/>
      <c r="AT36" s="66"/>
      <c r="AU36" s="66"/>
      <c r="AV36" s="66"/>
      <c r="AW36" s="66"/>
      <c r="AX36" s="66"/>
      <c r="AY36" s="66"/>
      <c r="AZ36" s="66"/>
      <c r="BA36" s="66"/>
      <c r="BB36" s="66"/>
      <c r="BC36" s="66"/>
      <c r="BD36" s="66"/>
      <c r="BE36" s="66"/>
      <c r="BF36" s="66"/>
      <c r="BG36" s="66"/>
    </row>
    <row r="37" spans="1:59" s="117" customFormat="1" ht="14.45" customHeight="1">
      <c r="A37" s="606"/>
      <c r="B37" s="607" t="s">
        <v>83</v>
      </c>
      <c r="C37" s="608" t="s">
        <v>84</v>
      </c>
      <c r="D37" s="609" t="s">
        <v>85</v>
      </c>
      <c r="E37" s="610" t="s">
        <v>86</v>
      </c>
      <c r="F37" s="364"/>
      <c r="G37" s="364"/>
      <c r="H37" s="66"/>
      <c r="I37" s="66"/>
      <c r="J37" s="66"/>
      <c r="K37" s="66"/>
      <c r="L37" s="66"/>
      <c r="M37" s="66"/>
      <c r="N37" s="66"/>
      <c r="O37" s="66"/>
      <c r="P37" s="66"/>
      <c r="Q37" s="66"/>
      <c r="R37" s="66"/>
      <c r="S37" s="66"/>
      <c r="T37" s="66"/>
      <c r="U37" s="66"/>
      <c r="V37" s="66"/>
      <c r="W37" s="66"/>
      <c r="X37" s="66"/>
      <c r="Y37" s="66"/>
      <c r="Z37" s="66"/>
      <c r="AA37" s="66"/>
      <c r="AB37" s="66"/>
      <c r="AC37" s="66"/>
      <c r="AD37" s="66"/>
      <c r="AE37" s="66"/>
      <c r="AF37" s="66"/>
      <c r="AG37" s="66"/>
      <c r="AH37" s="66"/>
      <c r="AI37" s="66"/>
      <c r="AJ37" s="66"/>
      <c r="AK37" s="66"/>
      <c r="AL37" s="66"/>
      <c r="AM37" s="66"/>
      <c r="AN37" s="66"/>
      <c r="AO37" s="66"/>
      <c r="AP37" s="66"/>
      <c r="AQ37" s="66"/>
      <c r="AR37" s="66"/>
      <c r="AS37" s="66"/>
      <c r="AT37" s="66"/>
      <c r="AU37" s="66"/>
      <c r="AV37" s="66"/>
      <c r="AW37" s="66"/>
      <c r="AX37" s="66"/>
      <c r="AY37" s="66"/>
      <c r="AZ37" s="66"/>
      <c r="BA37" s="66"/>
      <c r="BB37" s="66"/>
      <c r="BC37" s="66"/>
      <c r="BD37" s="66"/>
      <c r="BE37" s="66"/>
      <c r="BF37" s="66"/>
      <c r="BG37" s="66"/>
    </row>
    <row r="38" spans="1:59" s="117" customFormat="1" ht="127.15" customHeight="1">
      <c r="A38" s="611" t="s">
        <v>87</v>
      </c>
      <c r="B38" s="612" t="s">
        <v>88</v>
      </c>
      <c r="C38" s="612" t="s">
        <v>83</v>
      </c>
      <c r="D38" s="612" t="s">
        <v>83</v>
      </c>
      <c r="E38" s="612"/>
      <c r="F38" s="365"/>
      <c r="G38" s="68"/>
      <c r="H38" s="66"/>
      <c r="I38" s="66"/>
      <c r="J38" s="66"/>
      <c r="K38" s="66"/>
      <c r="L38" s="66"/>
      <c r="M38" s="66"/>
      <c r="N38" s="66"/>
      <c r="O38" s="66"/>
      <c r="P38" s="66"/>
      <c r="Q38" s="66"/>
      <c r="R38" s="66"/>
      <c r="S38" s="66"/>
      <c r="T38" s="66"/>
      <c r="U38" s="66"/>
      <c r="V38" s="66"/>
      <c r="W38" s="66"/>
      <c r="X38" s="66"/>
      <c r="Y38" s="66"/>
      <c r="Z38" s="66"/>
      <c r="AA38" s="66"/>
      <c r="AB38" s="66"/>
      <c r="AC38" s="66"/>
      <c r="AD38" s="66"/>
      <c r="AE38" s="66"/>
      <c r="AF38" s="66"/>
      <c r="AG38" s="66"/>
      <c r="AH38" s="66"/>
      <c r="AI38" s="66"/>
      <c r="AJ38" s="66"/>
      <c r="AK38" s="66"/>
      <c r="AL38" s="66"/>
      <c r="AM38" s="66"/>
      <c r="AN38" s="66"/>
      <c r="AO38" s="66"/>
      <c r="AP38" s="66"/>
      <c r="AQ38" s="66"/>
      <c r="AR38" s="66"/>
      <c r="AS38" s="66"/>
      <c r="AT38" s="66"/>
      <c r="AU38" s="66"/>
      <c r="AV38" s="66"/>
      <c r="AW38" s="66"/>
      <c r="AX38" s="66"/>
      <c r="AY38" s="66"/>
      <c r="AZ38" s="66"/>
      <c r="BA38" s="66"/>
      <c r="BB38" s="66"/>
      <c r="BC38" s="66"/>
      <c r="BD38" s="66"/>
      <c r="BE38" s="66"/>
      <c r="BF38" s="66"/>
      <c r="BG38" s="66"/>
    </row>
    <row r="39" spans="1:59" s="117" customFormat="1" ht="19.149999999999999" customHeight="1">
      <c r="A39" s="613" t="s">
        <v>89</v>
      </c>
      <c r="B39" s="668" t="s">
        <v>90</v>
      </c>
      <c r="C39" s="642">
        <v>2500</v>
      </c>
      <c r="D39" s="642">
        <v>2500</v>
      </c>
      <c r="E39" s="642">
        <v>1998</v>
      </c>
      <c r="F39" s="366"/>
      <c r="G39" s="367"/>
      <c r="H39" s="66"/>
      <c r="I39" s="66"/>
      <c r="J39" s="66"/>
      <c r="K39" s="66"/>
      <c r="L39" s="66"/>
      <c r="M39" s="66"/>
      <c r="N39" s="66"/>
      <c r="O39" s="66"/>
      <c r="P39" s="66"/>
      <c r="Q39" s="66"/>
      <c r="R39" s="66"/>
      <c r="S39" s="66"/>
      <c r="T39" s="66"/>
      <c r="U39" s="66"/>
      <c r="V39" s="66"/>
      <c r="W39" s="66"/>
      <c r="X39" s="66"/>
      <c r="Y39" s="66"/>
      <c r="Z39" s="66"/>
      <c r="AA39" s="66"/>
      <c r="AB39" s="66"/>
      <c r="AC39" s="66"/>
      <c r="AD39" s="66"/>
      <c r="AE39" s="66"/>
      <c r="AF39" s="66"/>
      <c r="AG39" s="66"/>
      <c r="AH39" s="66"/>
      <c r="AI39" s="66"/>
      <c r="AJ39" s="66"/>
      <c r="AK39" s="66"/>
      <c r="AL39" s="66"/>
      <c r="AM39" s="66"/>
      <c r="AN39" s="66"/>
      <c r="AO39" s="66"/>
      <c r="AP39" s="66"/>
      <c r="AQ39" s="66"/>
      <c r="AR39" s="66"/>
      <c r="AS39" s="66"/>
      <c r="AT39" s="66"/>
      <c r="AU39" s="66"/>
      <c r="AV39" s="66"/>
      <c r="AW39" s="66"/>
      <c r="AX39" s="66"/>
      <c r="AY39" s="66"/>
      <c r="AZ39" s="66"/>
      <c r="BA39" s="66"/>
      <c r="BB39" s="66"/>
      <c r="BC39" s="66"/>
      <c r="BD39" s="66"/>
      <c r="BE39" s="66"/>
      <c r="BF39" s="66"/>
      <c r="BG39" s="66"/>
    </row>
    <row r="40" spans="1:59" s="117" customFormat="1" ht="18" customHeight="1">
      <c r="A40" s="614" t="s">
        <v>91</v>
      </c>
      <c r="B40" s="669" t="s">
        <v>92</v>
      </c>
      <c r="C40" s="643">
        <v>10</v>
      </c>
      <c r="D40" s="644">
        <v>10</v>
      </c>
      <c r="E40" s="643">
        <v>10</v>
      </c>
      <c r="F40" s="368"/>
      <c r="G40" s="369"/>
      <c r="H40" s="66"/>
      <c r="I40" s="66"/>
      <c r="J40" s="66"/>
      <c r="K40" s="66"/>
      <c r="L40" s="66"/>
      <c r="M40" s="66"/>
      <c r="N40" s="66"/>
      <c r="O40" s="66"/>
      <c r="P40" s="66"/>
      <c r="Q40" s="66"/>
      <c r="R40" s="66"/>
      <c r="S40" s="66"/>
      <c r="T40" s="66"/>
      <c r="U40" s="66"/>
      <c r="V40" s="66"/>
      <c r="W40" s="66"/>
      <c r="X40" s="66"/>
      <c r="Y40" s="66"/>
      <c r="Z40" s="66"/>
      <c r="AA40" s="66"/>
      <c r="AB40" s="66"/>
      <c r="AC40" s="66"/>
      <c r="AD40" s="66"/>
      <c r="AE40" s="66"/>
      <c r="AF40" s="66"/>
      <c r="AG40" s="66"/>
      <c r="AH40" s="66"/>
      <c r="AI40" s="66"/>
      <c r="AJ40" s="66"/>
      <c r="AK40" s="66"/>
      <c r="AL40" s="66"/>
      <c r="AM40" s="66"/>
      <c r="AN40" s="66"/>
      <c r="AO40" s="66"/>
      <c r="AP40" s="66"/>
      <c r="AQ40" s="66"/>
      <c r="AR40" s="66"/>
      <c r="AS40" s="66"/>
      <c r="AT40" s="66"/>
      <c r="AU40" s="66"/>
      <c r="AV40" s="66"/>
      <c r="AW40" s="66"/>
      <c r="AX40" s="66"/>
      <c r="AY40" s="66"/>
      <c r="AZ40" s="66"/>
      <c r="BA40" s="66"/>
      <c r="BB40" s="66"/>
      <c r="BC40" s="66"/>
      <c r="BD40" s="66"/>
      <c r="BE40" s="66"/>
      <c r="BF40" s="66"/>
      <c r="BG40" s="66"/>
    </row>
    <row r="41" spans="1:59" s="120" customFormat="1" ht="26.45">
      <c r="A41" s="667" t="s">
        <v>93</v>
      </c>
      <c r="B41" s="670" t="s">
        <v>83</v>
      </c>
      <c r="C41" s="645" t="s">
        <v>94</v>
      </c>
      <c r="D41" s="645" t="s">
        <v>95</v>
      </c>
      <c r="E41" s="645" t="s">
        <v>96</v>
      </c>
      <c r="F41" s="370"/>
      <c r="G41" s="371"/>
      <c r="H41" s="151"/>
      <c r="I41" s="151"/>
      <c r="J41" s="151"/>
      <c r="K41" s="151"/>
      <c r="L41" s="151"/>
      <c r="M41" s="151"/>
      <c r="N41" s="151"/>
      <c r="O41" s="151"/>
      <c r="P41" s="151"/>
      <c r="Q41" s="151"/>
      <c r="R41" s="151"/>
      <c r="S41" s="151"/>
      <c r="T41" s="151"/>
      <c r="U41" s="151"/>
      <c r="V41" s="151"/>
      <c r="W41" s="151"/>
      <c r="X41" s="151"/>
      <c r="Y41" s="151"/>
      <c r="Z41" s="151"/>
      <c r="AA41" s="151"/>
      <c r="AB41" s="151"/>
      <c r="AC41" s="151"/>
      <c r="AD41" s="151"/>
      <c r="AE41" s="151"/>
      <c r="AF41" s="151"/>
      <c r="AG41" s="151"/>
      <c r="AH41" s="151"/>
      <c r="AI41" s="151"/>
      <c r="AJ41" s="151"/>
      <c r="AK41" s="151"/>
      <c r="AL41" s="151"/>
      <c r="AM41" s="151"/>
      <c r="AN41" s="151"/>
      <c r="AO41" s="151"/>
      <c r="AP41" s="151"/>
      <c r="AQ41" s="151"/>
      <c r="AR41" s="151"/>
      <c r="AS41" s="151"/>
      <c r="AT41" s="151"/>
      <c r="AU41" s="151"/>
      <c r="AV41" s="151"/>
      <c r="AW41" s="151"/>
      <c r="AX41" s="151"/>
      <c r="AY41" s="151"/>
      <c r="AZ41" s="151"/>
      <c r="BA41" s="151"/>
      <c r="BB41" s="151"/>
      <c r="BC41" s="151"/>
      <c r="BD41" s="151"/>
      <c r="BE41" s="151"/>
      <c r="BF41" s="151"/>
      <c r="BG41" s="151"/>
    </row>
    <row r="42" spans="1:59" ht="14.25" customHeight="1">
      <c r="A42" s="832" t="s">
        <v>97</v>
      </c>
      <c r="B42" s="832"/>
      <c r="C42" s="832"/>
      <c r="D42" s="832"/>
      <c r="E42" s="832"/>
    </row>
    <row r="43" spans="1:59">
      <c r="A43" s="839" t="s">
        <v>98</v>
      </c>
      <c r="B43" s="615" t="s">
        <v>99</v>
      </c>
      <c r="C43" s="634">
        <v>7.0000000000000007E-2</v>
      </c>
      <c r="D43" s="634">
        <v>3.3000000000000002E-2</v>
      </c>
      <c r="E43" s="634">
        <v>3.3000000000000002E-2</v>
      </c>
      <c r="F43" s="372"/>
      <c r="G43" s="372"/>
      <c r="H43" s="829"/>
      <c r="I43" s="829"/>
      <c r="J43" s="829"/>
      <c r="K43" s="829"/>
      <c r="L43" s="829"/>
      <c r="M43" s="829"/>
      <c r="N43" s="829"/>
      <c r="O43" s="829"/>
      <c r="P43" s="829"/>
      <c r="Q43" s="829"/>
      <c r="R43" s="829"/>
      <c r="S43" s="829"/>
      <c r="T43" s="829"/>
      <c r="U43" s="829"/>
      <c r="V43" s="829"/>
      <c r="W43" s="829"/>
      <c r="X43" s="829"/>
      <c r="Y43" s="829"/>
      <c r="Z43" s="829"/>
      <c r="AA43" s="829"/>
      <c r="AB43" s="829"/>
      <c r="AC43" s="829"/>
      <c r="AD43" s="829"/>
      <c r="AE43" s="829"/>
      <c r="AF43" s="829"/>
      <c r="AG43" s="829"/>
      <c r="AH43" s="829"/>
      <c r="AI43" s="829"/>
      <c r="AJ43" s="829"/>
      <c r="AK43" s="829"/>
      <c r="AL43" s="829"/>
      <c r="AM43" s="829"/>
      <c r="AN43" s="829"/>
      <c r="AO43" s="829"/>
      <c r="AP43" s="829"/>
      <c r="AQ43" s="829"/>
      <c r="AR43" s="829"/>
      <c r="AS43" s="829"/>
      <c r="AT43" s="829"/>
      <c r="AU43" s="829"/>
      <c r="AV43" s="829"/>
      <c r="AW43" s="829"/>
      <c r="AX43" s="829"/>
      <c r="AY43" s="829"/>
      <c r="AZ43" s="829"/>
      <c r="BA43" s="829"/>
      <c r="BB43" s="829"/>
      <c r="BC43" s="829"/>
      <c r="BD43" s="829"/>
      <c r="BE43" s="829"/>
      <c r="BF43" s="829"/>
      <c r="BG43" s="829"/>
    </row>
    <row r="44" spans="1:59" ht="14.25" customHeight="1">
      <c r="A44" s="839"/>
      <c r="B44" s="615" t="s">
        <v>100</v>
      </c>
      <c r="C44" s="634" t="s">
        <v>101</v>
      </c>
      <c r="D44" s="634">
        <v>2.5000000000000001E-3</v>
      </c>
      <c r="E44" s="634">
        <v>2.5000000000000001E-3</v>
      </c>
      <c r="F44" s="372"/>
      <c r="G44" s="372"/>
      <c r="H44" s="829"/>
      <c r="I44" s="829"/>
      <c r="J44" s="829"/>
      <c r="K44" s="829"/>
      <c r="L44" s="829"/>
      <c r="M44" s="829"/>
      <c r="N44" s="829"/>
      <c r="O44" s="829"/>
      <c r="P44" s="829"/>
      <c r="Q44" s="829"/>
      <c r="R44" s="829"/>
      <c r="S44" s="829"/>
      <c r="T44" s="829"/>
      <c r="U44" s="829"/>
      <c r="V44" s="829"/>
      <c r="W44" s="829"/>
      <c r="X44" s="829"/>
      <c r="Y44" s="829"/>
      <c r="Z44" s="829"/>
      <c r="AA44" s="829"/>
      <c r="AB44" s="829"/>
      <c r="AC44" s="829"/>
      <c r="AD44" s="829"/>
      <c r="AE44" s="829"/>
      <c r="AF44" s="829"/>
      <c r="AG44" s="829"/>
      <c r="AH44" s="829"/>
      <c r="AI44" s="829"/>
      <c r="AJ44" s="829"/>
      <c r="AK44" s="829"/>
      <c r="AL44" s="829"/>
      <c r="AM44" s="829"/>
      <c r="AN44" s="829"/>
      <c r="AO44" s="829"/>
      <c r="AP44" s="829"/>
      <c r="AQ44" s="829"/>
      <c r="AR44" s="829"/>
      <c r="AS44" s="829"/>
      <c r="AT44" s="829"/>
      <c r="AU44" s="829"/>
      <c r="AV44" s="829"/>
      <c r="AW44" s="829"/>
      <c r="AX44" s="829"/>
      <c r="AY44" s="829"/>
      <c r="AZ44" s="829"/>
      <c r="BA44" s="829"/>
      <c r="BB44" s="829"/>
      <c r="BC44" s="829"/>
      <c r="BD44" s="829"/>
      <c r="BE44" s="829"/>
      <c r="BF44" s="829"/>
      <c r="BG44" s="829"/>
    </row>
    <row r="45" spans="1:59" ht="14.25" customHeight="1">
      <c r="A45" s="840"/>
      <c r="B45" s="615" t="s">
        <v>102</v>
      </c>
      <c r="C45" s="635" t="s">
        <v>103</v>
      </c>
      <c r="D45" s="635" t="s">
        <v>103</v>
      </c>
      <c r="E45" s="634" t="s">
        <v>104</v>
      </c>
      <c r="F45" s="372"/>
      <c r="G45" s="372"/>
      <c r="H45" s="829"/>
      <c r="I45" s="829"/>
      <c r="J45" s="829"/>
      <c r="K45" s="829"/>
      <c r="L45" s="829"/>
      <c r="M45" s="829"/>
      <c r="N45" s="829"/>
      <c r="O45" s="829"/>
      <c r="P45" s="829"/>
      <c r="Q45" s="829"/>
      <c r="R45" s="829"/>
      <c r="S45" s="829"/>
      <c r="T45" s="829"/>
      <c r="U45" s="829"/>
      <c r="V45" s="829"/>
      <c r="W45" s="829"/>
      <c r="X45" s="829"/>
      <c r="Y45" s="829"/>
      <c r="Z45" s="829"/>
      <c r="AA45" s="829"/>
      <c r="AB45" s="829"/>
      <c r="AC45" s="829"/>
      <c r="AD45" s="829"/>
      <c r="AE45" s="829"/>
      <c r="AF45" s="829"/>
      <c r="AG45" s="829"/>
      <c r="AH45" s="829"/>
      <c r="AI45" s="829"/>
      <c r="AJ45" s="829"/>
      <c r="AK45" s="829"/>
      <c r="AL45" s="829"/>
      <c r="AM45" s="829"/>
      <c r="AN45" s="829"/>
      <c r="AO45" s="829"/>
      <c r="AP45" s="829"/>
      <c r="AQ45" s="829"/>
      <c r="AR45" s="829"/>
      <c r="AS45" s="829"/>
      <c r="AT45" s="829"/>
      <c r="AU45" s="829"/>
      <c r="AV45" s="829"/>
      <c r="AW45" s="829"/>
      <c r="AX45" s="829"/>
      <c r="AY45" s="829"/>
      <c r="AZ45" s="829"/>
      <c r="BA45" s="829"/>
      <c r="BB45" s="829"/>
      <c r="BC45" s="829"/>
      <c r="BD45" s="829"/>
      <c r="BE45" s="829"/>
      <c r="BF45" s="829"/>
      <c r="BG45" s="829"/>
    </row>
    <row r="46" spans="1:59">
      <c r="A46" s="841" t="s">
        <v>105</v>
      </c>
      <c r="B46" s="617" t="s">
        <v>99</v>
      </c>
      <c r="C46" s="636">
        <v>0.38</v>
      </c>
      <c r="D46" s="636">
        <v>0.45</v>
      </c>
      <c r="E46" s="636">
        <v>0.45</v>
      </c>
      <c r="F46" s="372"/>
      <c r="G46" s="372"/>
      <c r="H46" s="829"/>
      <c r="I46" s="829"/>
      <c r="J46" s="829"/>
      <c r="K46" s="829"/>
      <c r="L46" s="829"/>
      <c r="M46" s="829"/>
      <c r="N46" s="829"/>
      <c r="O46" s="829"/>
      <c r="P46" s="829"/>
      <c r="Q46" s="829"/>
      <c r="R46" s="829"/>
      <c r="S46" s="829"/>
      <c r="T46" s="829"/>
      <c r="U46" s="829"/>
      <c r="V46" s="829"/>
      <c r="W46" s="829"/>
      <c r="X46" s="829"/>
      <c r="Y46" s="829"/>
      <c r="Z46" s="829"/>
      <c r="AA46" s="829"/>
      <c r="AB46" s="829"/>
      <c r="AC46" s="829"/>
      <c r="AD46" s="829"/>
      <c r="AE46" s="829"/>
      <c r="AF46" s="829"/>
      <c r="AG46" s="829"/>
      <c r="AH46" s="829"/>
      <c r="AI46" s="829"/>
      <c r="AJ46" s="829"/>
      <c r="AK46" s="829"/>
      <c r="AL46" s="829"/>
      <c r="AM46" s="829"/>
      <c r="AN46" s="829"/>
      <c r="AO46" s="829"/>
      <c r="AP46" s="829"/>
      <c r="AQ46" s="829"/>
      <c r="AR46" s="829"/>
      <c r="AS46" s="829"/>
      <c r="AT46" s="829"/>
      <c r="AU46" s="829"/>
      <c r="AV46" s="829"/>
      <c r="AW46" s="829"/>
      <c r="AX46" s="829"/>
      <c r="AY46" s="829"/>
      <c r="AZ46" s="829"/>
      <c r="BA46" s="829"/>
      <c r="BB46" s="829"/>
      <c r="BC46" s="829"/>
      <c r="BD46" s="829"/>
      <c r="BE46" s="829"/>
      <c r="BF46" s="829"/>
      <c r="BG46" s="829"/>
    </row>
    <row r="47" spans="1:59" ht="14.25" customHeight="1">
      <c r="A47" s="841"/>
      <c r="B47" s="617" t="s">
        <v>100</v>
      </c>
      <c r="C47" s="636">
        <v>0.89</v>
      </c>
      <c r="D47" s="636">
        <v>0.95</v>
      </c>
      <c r="E47" s="636">
        <v>0.95</v>
      </c>
      <c r="F47" s="372"/>
      <c r="G47" s="372"/>
      <c r="H47" s="829"/>
      <c r="I47" s="829"/>
      <c r="J47" s="829"/>
      <c r="K47" s="829"/>
      <c r="L47" s="829"/>
      <c r="M47" s="829"/>
      <c r="N47" s="829"/>
      <c r="O47" s="829"/>
      <c r="P47" s="829"/>
      <c r="Q47" s="829"/>
      <c r="R47" s="829"/>
      <c r="S47" s="829"/>
      <c r="T47" s="829"/>
      <c r="U47" s="829"/>
      <c r="V47" s="829"/>
      <c r="W47" s="829"/>
      <c r="X47" s="829"/>
      <c r="Y47" s="829"/>
      <c r="Z47" s="829"/>
      <c r="AA47" s="829"/>
      <c r="AB47" s="829"/>
      <c r="AC47" s="829"/>
      <c r="AD47" s="829"/>
      <c r="AE47" s="829"/>
      <c r="AF47" s="829"/>
      <c r="AG47" s="829"/>
      <c r="AH47" s="829"/>
      <c r="AI47" s="829"/>
      <c r="AJ47" s="829"/>
      <c r="AK47" s="829"/>
      <c r="AL47" s="829"/>
      <c r="AM47" s="829"/>
      <c r="AN47" s="829"/>
      <c r="AO47" s="829"/>
      <c r="AP47" s="829"/>
      <c r="AQ47" s="829"/>
      <c r="AR47" s="829"/>
      <c r="AS47" s="829"/>
      <c r="AT47" s="829"/>
      <c r="AU47" s="829"/>
      <c r="AV47" s="829"/>
      <c r="AW47" s="829"/>
      <c r="AX47" s="829"/>
      <c r="AY47" s="829"/>
      <c r="AZ47" s="829"/>
      <c r="BA47" s="829"/>
      <c r="BB47" s="829"/>
      <c r="BC47" s="829"/>
      <c r="BD47" s="829"/>
      <c r="BE47" s="829"/>
      <c r="BF47" s="829"/>
      <c r="BG47" s="829"/>
    </row>
    <row r="48" spans="1:59" ht="14.25" customHeight="1">
      <c r="A48" s="842"/>
      <c r="B48" s="617" t="s">
        <v>102</v>
      </c>
      <c r="C48" s="636" t="s">
        <v>83</v>
      </c>
      <c r="D48" s="636" t="s">
        <v>83</v>
      </c>
      <c r="E48" s="636" t="s">
        <v>106</v>
      </c>
      <c r="F48" s="372"/>
      <c r="G48" s="372"/>
      <c r="H48" s="829"/>
      <c r="I48" s="829"/>
      <c r="J48" s="829"/>
      <c r="K48" s="829"/>
      <c r="L48" s="829"/>
      <c r="M48" s="829"/>
      <c r="N48" s="829"/>
      <c r="O48" s="829"/>
      <c r="P48" s="829"/>
      <c r="Q48" s="829"/>
      <c r="R48" s="829"/>
      <c r="S48" s="829"/>
      <c r="T48" s="829"/>
      <c r="U48" s="829"/>
      <c r="V48" s="829"/>
      <c r="W48" s="829"/>
      <c r="X48" s="829"/>
      <c r="Y48" s="829"/>
      <c r="Z48" s="829"/>
      <c r="AA48" s="829"/>
      <c r="AB48" s="829"/>
      <c r="AC48" s="829"/>
      <c r="AD48" s="829"/>
      <c r="AE48" s="829"/>
      <c r="AF48" s="829"/>
      <c r="AG48" s="829"/>
      <c r="AH48" s="829"/>
      <c r="AI48" s="829"/>
      <c r="AJ48" s="829"/>
      <c r="AK48" s="829"/>
      <c r="AL48" s="829"/>
      <c r="AM48" s="829"/>
      <c r="AN48" s="829"/>
      <c r="AO48" s="829"/>
      <c r="AP48" s="829"/>
      <c r="AQ48" s="829"/>
      <c r="AR48" s="829"/>
      <c r="AS48" s="829"/>
      <c r="AT48" s="829"/>
      <c r="AU48" s="829"/>
      <c r="AV48" s="829"/>
      <c r="AW48" s="829"/>
      <c r="AX48" s="829"/>
      <c r="AY48" s="829"/>
      <c r="AZ48" s="829"/>
      <c r="BA48" s="829"/>
      <c r="BB48" s="829"/>
      <c r="BC48" s="829"/>
      <c r="BD48" s="829"/>
      <c r="BE48" s="829"/>
      <c r="BF48" s="829"/>
      <c r="BG48" s="829"/>
    </row>
    <row r="49" spans="1:59">
      <c r="A49" s="618" t="s">
        <v>107</v>
      </c>
      <c r="B49" s="619" t="s">
        <v>88</v>
      </c>
      <c r="C49" s="637" t="s">
        <v>108</v>
      </c>
      <c r="D49" s="638" t="s">
        <v>103</v>
      </c>
      <c r="E49" s="639" t="s">
        <v>103</v>
      </c>
      <c r="F49" s="372"/>
      <c r="G49" s="372"/>
      <c r="H49" s="829"/>
      <c r="I49" s="829"/>
      <c r="J49" s="829"/>
      <c r="K49" s="829"/>
      <c r="L49" s="829"/>
      <c r="M49" s="829"/>
      <c r="N49" s="829"/>
      <c r="O49" s="829"/>
      <c r="P49" s="829"/>
      <c r="Q49" s="829"/>
      <c r="R49" s="829"/>
      <c r="S49" s="829"/>
      <c r="T49" s="829"/>
      <c r="U49" s="829"/>
      <c r="V49" s="829"/>
      <c r="W49" s="829"/>
      <c r="X49" s="829"/>
      <c r="Y49" s="829"/>
      <c r="Z49" s="829"/>
      <c r="AA49" s="829"/>
      <c r="AB49" s="829"/>
      <c r="AC49" s="829"/>
      <c r="AD49" s="829"/>
      <c r="AE49" s="829"/>
      <c r="AF49" s="829"/>
      <c r="AG49" s="829"/>
      <c r="AH49" s="829"/>
      <c r="AI49" s="829"/>
      <c r="AJ49" s="829"/>
      <c r="AK49" s="829"/>
      <c r="AL49" s="829"/>
      <c r="AM49" s="829"/>
      <c r="AN49" s="829"/>
      <c r="AO49" s="829"/>
      <c r="AP49" s="829"/>
      <c r="AQ49" s="829"/>
      <c r="AR49" s="829"/>
      <c r="AS49" s="829"/>
      <c r="AT49" s="829"/>
      <c r="AU49" s="829"/>
      <c r="AV49" s="829"/>
      <c r="AW49" s="829"/>
      <c r="AX49" s="829"/>
      <c r="AY49" s="829"/>
      <c r="AZ49" s="829"/>
      <c r="BA49" s="829"/>
      <c r="BB49" s="829"/>
      <c r="BC49" s="829"/>
      <c r="BD49" s="829"/>
      <c r="BE49" s="829"/>
      <c r="BF49" s="829"/>
      <c r="BG49" s="829"/>
    </row>
    <row r="50" spans="1:59">
      <c r="A50" s="620" t="s">
        <v>109</v>
      </c>
      <c r="B50" s="621" t="s">
        <v>100</v>
      </c>
      <c r="C50" s="640" t="s">
        <v>110</v>
      </c>
      <c r="D50" s="641">
        <v>32.4</v>
      </c>
      <c r="E50" s="641">
        <v>17.5</v>
      </c>
      <c r="F50" s="372"/>
      <c r="G50" s="372"/>
      <c r="H50" s="829"/>
      <c r="I50" s="829"/>
      <c r="J50" s="829"/>
      <c r="K50" s="829"/>
      <c r="L50" s="829"/>
      <c r="M50" s="829"/>
      <c r="N50" s="829"/>
      <c r="O50" s="829"/>
      <c r="P50" s="829"/>
      <c r="Q50" s="829"/>
      <c r="R50" s="829"/>
      <c r="S50" s="829"/>
      <c r="T50" s="829"/>
      <c r="U50" s="829"/>
      <c r="V50" s="829"/>
      <c r="W50" s="829"/>
      <c r="X50" s="829"/>
      <c r="Y50" s="829"/>
      <c r="Z50" s="829"/>
      <c r="AA50" s="829"/>
      <c r="AB50" s="829"/>
      <c r="AC50" s="829"/>
      <c r="AD50" s="829"/>
      <c r="AE50" s="829"/>
      <c r="AF50" s="829"/>
      <c r="AG50" s="829"/>
      <c r="AH50" s="829"/>
      <c r="AI50" s="829"/>
      <c r="AJ50" s="829"/>
      <c r="AK50" s="829"/>
      <c r="AL50" s="829"/>
      <c r="AM50" s="829"/>
      <c r="AN50" s="829"/>
      <c r="AO50" s="829"/>
      <c r="AP50" s="829"/>
      <c r="AQ50" s="829"/>
      <c r="AR50" s="829"/>
      <c r="AS50" s="829"/>
      <c r="AT50" s="829"/>
      <c r="AU50" s="829"/>
      <c r="AV50" s="829"/>
      <c r="AW50" s="829"/>
      <c r="AX50" s="829"/>
      <c r="AY50" s="829"/>
      <c r="AZ50" s="829"/>
      <c r="BA50" s="829"/>
      <c r="BB50" s="829"/>
      <c r="BC50" s="829"/>
      <c r="BD50" s="829"/>
      <c r="BE50" s="829"/>
      <c r="BF50" s="829"/>
      <c r="BG50" s="829"/>
    </row>
    <row r="51" spans="1:59" ht="14.25" customHeight="1">
      <c r="A51" s="839" t="s">
        <v>111</v>
      </c>
      <c r="B51" s="615" t="s">
        <v>99</v>
      </c>
      <c r="C51" s="622" t="s">
        <v>112</v>
      </c>
      <c r="D51" s="615" t="s">
        <v>113</v>
      </c>
      <c r="E51" s="623" t="s">
        <v>114</v>
      </c>
      <c r="F51" s="372"/>
      <c r="G51" s="372"/>
      <c r="H51" s="789"/>
      <c r="I51" s="789"/>
      <c r="J51" s="789"/>
      <c r="K51" s="789"/>
      <c r="L51" s="789"/>
      <c r="M51" s="789"/>
      <c r="N51" s="789"/>
      <c r="O51" s="789"/>
      <c r="P51" s="789"/>
      <c r="Q51" s="789"/>
      <c r="R51" s="789"/>
      <c r="S51" s="789"/>
      <c r="T51" s="789"/>
      <c r="U51" s="789"/>
      <c r="V51" s="789"/>
      <c r="W51" s="789"/>
      <c r="X51" s="789"/>
      <c r="Y51" s="789"/>
      <c r="Z51" s="789"/>
      <c r="AA51" s="789"/>
      <c r="AB51" s="789"/>
      <c r="AC51" s="789"/>
      <c r="AD51" s="789"/>
      <c r="AE51" s="789"/>
      <c r="AF51" s="789"/>
      <c r="AG51" s="789"/>
      <c r="AH51" s="789"/>
      <c r="AI51" s="789"/>
      <c r="AJ51" s="789"/>
      <c r="AK51" s="789"/>
      <c r="AL51" s="789"/>
      <c r="AM51" s="789"/>
      <c r="AN51" s="789"/>
      <c r="AO51" s="789"/>
      <c r="AP51" s="789"/>
      <c r="AQ51" s="789"/>
      <c r="AR51" s="789"/>
      <c r="AS51" s="789"/>
      <c r="AT51" s="789"/>
      <c r="AU51" s="789"/>
      <c r="AV51" s="789"/>
      <c r="AW51" s="789"/>
      <c r="AX51" s="789"/>
      <c r="AY51" s="789"/>
      <c r="AZ51" s="789"/>
      <c r="BA51" s="789"/>
      <c r="BB51" s="789"/>
      <c r="BC51" s="789"/>
      <c r="BD51" s="789"/>
      <c r="BE51" s="789"/>
      <c r="BF51" s="789"/>
      <c r="BG51" s="789"/>
    </row>
    <row r="52" spans="1:59" ht="31.9" customHeight="1">
      <c r="A52" s="839"/>
      <c r="B52" s="615" t="s">
        <v>100</v>
      </c>
      <c r="C52" s="624" t="s">
        <v>115</v>
      </c>
      <c r="D52" s="615" t="s">
        <v>116</v>
      </c>
      <c r="E52" s="623" t="s">
        <v>117</v>
      </c>
      <c r="F52" s="372"/>
      <c r="G52" s="372"/>
      <c r="H52" s="789"/>
      <c r="I52" s="789"/>
      <c r="J52" s="789"/>
      <c r="K52" s="789"/>
      <c r="L52" s="789"/>
      <c r="M52" s="789"/>
      <c r="N52" s="789"/>
      <c r="O52" s="789"/>
      <c r="P52" s="789"/>
      <c r="Q52" s="789"/>
      <c r="R52" s="789"/>
      <c r="S52" s="789"/>
      <c r="T52" s="789"/>
      <c r="U52" s="789"/>
      <c r="V52" s="789"/>
      <c r="W52" s="789"/>
      <c r="X52" s="789"/>
      <c r="Y52" s="789"/>
      <c r="Z52" s="789"/>
      <c r="AA52" s="789"/>
      <c r="AB52" s="789"/>
      <c r="AC52" s="789"/>
      <c r="AD52" s="789"/>
      <c r="AE52" s="789"/>
      <c r="AF52" s="789"/>
      <c r="AG52" s="789"/>
      <c r="AH52" s="789"/>
      <c r="AI52" s="789"/>
      <c r="AJ52" s="789"/>
      <c r="AK52" s="789"/>
      <c r="AL52" s="789"/>
      <c r="AM52" s="789"/>
      <c r="AN52" s="789"/>
      <c r="AO52" s="789"/>
      <c r="AP52" s="789"/>
      <c r="AQ52" s="789"/>
      <c r="AR52" s="789"/>
      <c r="AS52" s="789"/>
      <c r="AT52" s="789"/>
      <c r="AU52" s="789"/>
      <c r="AV52" s="789"/>
      <c r="AW52" s="789"/>
      <c r="AX52" s="789"/>
      <c r="AY52" s="789"/>
      <c r="AZ52" s="789"/>
      <c r="BA52" s="789"/>
      <c r="BB52" s="789"/>
      <c r="BC52" s="789"/>
      <c r="BD52" s="789"/>
      <c r="BE52" s="789"/>
      <c r="BF52" s="789"/>
      <c r="BG52" s="789"/>
    </row>
    <row r="53" spans="1:59" ht="23.25" customHeight="1">
      <c r="A53" s="840"/>
      <c r="B53" s="615" t="s">
        <v>102</v>
      </c>
      <c r="C53" s="616" t="s">
        <v>103</v>
      </c>
      <c r="D53" s="616" t="s">
        <v>103</v>
      </c>
      <c r="E53" s="615" t="s">
        <v>118</v>
      </c>
      <c r="F53" s="304"/>
      <c r="G53" s="304"/>
      <c r="H53" s="829"/>
      <c r="I53" s="829"/>
      <c r="J53" s="829"/>
      <c r="K53" s="829"/>
      <c r="L53" s="829"/>
      <c r="M53" s="829"/>
      <c r="N53" s="829"/>
      <c r="O53" s="829"/>
      <c r="P53" s="829"/>
      <c r="Q53" s="829"/>
      <c r="R53" s="829"/>
      <c r="S53" s="829"/>
      <c r="T53" s="829"/>
      <c r="U53" s="829"/>
      <c r="V53" s="829"/>
      <c r="W53" s="829"/>
      <c r="X53" s="829"/>
      <c r="Y53" s="829"/>
      <c r="Z53" s="829"/>
      <c r="AA53" s="829"/>
      <c r="AB53" s="829"/>
      <c r="AC53" s="829"/>
      <c r="AD53" s="829"/>
      <c r="AE53" s="829"/>
      <c r="AF53" s="829"/>
      <c r="AG53" s="829"/>
      <c r="AH53" s="829"/>
      <c r="AI53" s="829"/>
      <c r="AJ53" s="829"/>
      <c r="AK53" s="829"/>
      <c r="AL53" s="829"/>
      <c r="AM53" s="829"/>
      <c r="AN53" s="829"/>
      <c r="AO53" s="829"/>
      <c r="AP53" s="829"/>
      <c r="AQ53" s="829"/>
      <c r="AR53" s="829"/>
      <c r="AS53" s="829"/>
      <c r="AT53" s="829"/>
      <c r="AU53" s="829"/>
      <c r="AV53" s="829"/>
      <c r="AW53" s="829"/>
      <c r="AX53" s="829"/>
      <c r="AY53" s="829"/>
      <c r="AZ53" s="829"/>
      <c r="BA53" s="829"/>
      <c r="BB53" s="829"/>
      <c r="BC53" s="829"/>
      <c r="BD53" s="829"/>
      <c r="BE53" s="829"/>
      <c r="BF53" s="829"/>
      <c r="BG53" s="829"/>
    </row>
    <row r="54" spans="1:59" ht="83.45" customHeight="1">
      <c r="A54" s="799" t="s">
        <v>119</v>
      </c>
      <c r="B54" s="617" t="s">
        <v>100</v>
      </c>
      <c r="C54" s="625" t="s">
        <v>120</v>
      </c>
      <c r="D54" s="625" t="s">
        <v>121</v>
      </c>
      <c r="E54" s="625" t="s">
        <v>122</v>
      </c>
      <c r="F54" s="304"/>
      <c r="G54" s="304"/>
      <c r="H54" s="829"/>
      <c r="I54" s="829"/>
      <c r="J54" s="829"/>
      <c r="K54" s="829"/>
      <c r="L54" s="829"/>
      <c r="M54" s="829"/>
      <c r="N54" s="829"/>
      <c r="O54" s="829"/>
      <c r="P54" s="829"/>
      <c r="Q54" s="829"/>
      <c r="R54" s="829"/>
      <c r="S54" s="829"/>
      <c r="T54" s="829"/>
      <c r="U54" s="829"/>
      <c r="V54" s="829"/>
      <c r="W54" s="829"/>
      <c r="X54" s="829"/>
      <c r="Y54" s="829"/>
      <c r="Z54" s="829"/>
      <c r="AA54" s="829"/>
      <c r="AB54" s="829"/>
      <c r="AC54" s="829"/>
      <c r="AD54" s="829"/>
      <c r="AE54" s="829"/>
      <c r="AF54" s="829"/>
      <c r="AG54" s="829"/>
      <c r="AH54" s="829"/>
      <c r="AI54" s="829"/>
      <c r="AJ54" s="829"/>
      <c r="AK54" s="829"/>
      <c r="AL54" s="829"/>
      <c r="AM54" s="829"/>
      <c r="AN54" s="829"/>
      <c r="AO54" s="829"/>
      <c r="AP54" s="829"/>
      <c r="AQ54" s="829"/>
      <c r="AR54" s="829"/>
      <c r="AS54" s="829"/>
      <c r="AT54" s="829"/>
      <c r="AU54" s="829"/>
      <c r="AV54" s="829"/>
      <c r="AW54" s="829"/>
      <c r="AX54" s="829"/>
      <c r="AY54" s="829"/>
      <c r="AZ54" s="829"/>
      <c r="BA54" s="829"/>
      <c r="BB54" s="829"/>
      <c r="BC54" s="829"/>
      <c r="BD54" s="829"/>
      <c r="BE54" s="829"/>
      <c r="BF54" s="829"/>
      <c r="BG54" s="829"/>
    </row>
    <row r="55" spans="1:59" ht="19.149999999999999" customHeight="1">
      <c r="A55" s="832" t="s">
        <v>123</v>
      </c>
      <c r="B55" s="832"/>
      <c r="C55" s="832"/>
      <c r="D55" s="832"/>
      <c r="E55" s="832"/>
      <c r="F55" s="304"/>
      <c r="G55" s="304"/>
      <c r="H55" s="829"/>
      <c r="I55" s="829"/>
      <c r="J55" s="829"/>
      <c r="K55" s="829"/>
      <c r="L55" s="829"/>
      <c r="M55" s="829"/>
      <c r="N55" s="829"/>
      <c r="O55" s="829"/>
      <c r="P55" s="829"/>
      <c r="Q55" s="829"/>
      <c r="R55" s="829"/>
      <c r="S55" s="829"/>
      <c r="T55" s="829"/>
      <c r="U55" s="829"/>
      <c r="V55" s="829"/>
      <c r="W55" s="829"/>
      <c r="X55" s="829"/>
      <c r="Y55" s="829"/>
      <c r="Z55" s="829"/>
      <c r="AA55" s="829"/>
      <c r="AB55" s="829"/>
      <c r="AC55" s="829"/>
      <c r="AD55" s="829"/>
      <c r="AE55" s="829"/>
      <c r="AF55" s="829"/>
      <c r="AG55" s="829"/>
      <c r="AH55" s="829"/>
      <c r="AI55" s="829"/>
      <c r="AJ55" s="829"/>
      <c r="AK55" s="829"/>
      <c r="AL55" s="829"/>
      <c r="AM55" s="829"/>
      <c r="AN55" s="829"/>
      <c r="AO55" s="829"/>
      <c r="AP55" s="829"/>
      <c r="AQ55" s="829"/>
      <c r="AR55" s="829"/>
      <c r="AS55" s="829"/>
      <c r="AT55" s="829"/>
      <c r="AU55" s="829"/>
      <c r="AV55" s="829"/>
      <c r="AW55" s="829"/>
      <c r="AX55" s="829"/>
      <c r="AY55" s="829"/>
      <c r="AZ55" s="829"/>
      <c r="BA55" s="829"/>
      <c r="BB55" s="829"/>
      <c r="BC55" s="829"/>
      <c r="BD55" s="829"/>
      <c r="BE55" s="829"/>
      <c r="BF55" s="829"/>
      <c r="BG55" s="829"/>
    </row>
    <row r="56" spans="1:59" ht="18.600000000000001" customHeight="1">
      <c r="A56" s="800" t="s">
        <v>124</v>
      </c>
      <c r="B56" s="626" t="s">
        <v>125</v>
      </c>
      <c r="C56" s="627" t="s">
        <v>126</v>
      </c>
      <c r="D56" s="627" t="s">
        <v>127</v>
      </c>
      <c r="E56" s="627" t="s">
        <v>128</v>
      </c>
      <c r="F56" s="304"/>
      <c r="G56" s="304"/>
      <c r="H56" s="789"/>
      <c r="I56" s="789"/>
      <c r="J56" s="789"/>
      <c r="K56" s="789"/>
      <c r="L56" s="789"/>
      <c r="M56" s="789"/>
      <c r="N56" s="789"/>
      <c r="O56" s="789"/>
      <c r="P56" s="789"/>
      <c r="Q56" s="789"/>
      <c r="R56" s="789"/>
      <c r="S56" s="789"/>
      <c r="T56" s="789"/>
      <c r="U56" s="789"/>
      <c r="V56" s="789"/>
      <c r="W56" s="789"/>
      <c r="X56" s="789"/>
      <c r="Y56" s="789"/>
      <c r="Z56" s="789"/>
      <c r="AA56" s="789"/>
      <c r="AB56" s="789"/>
      <c r="AC56" s="789"/>
      <c r="AD56" s="789"/>
      <c r="AE56" s="789"/>
      <c r="AF56" s="789"/>
      <c r="AG56" s="789"/>
      <c r="AH56" s="789"/>
      <c r="AI56" s="789"/>
      <c r="AJ56" s="789"/>
      <c r="AK56" s="789"/>
      <c r="AL56" s="789"/>
      <c r="AM56" s="789"/>
      <c r="AN56" s="789"/>
      <c r="AO56" s="789"/>
      <c r="AP56" s="789"/>
      <c r="AQ56" s="789"/>
      <c r="AR56" s="789"/>
      <c r="AS56" s="789"/>
      <c r="AT56" s="789"/>
      <c r="AU56" s="789"/>
      <c r="AV56" s="789"/>
      <c r="AW56" s="789"/>
      <c r="AX56" s="789"/>
      <c r="AY56" s="789"/>
      <c r="AZ56" s="789"/>
      <c r="BA56" s="789"/>
      <c r="BB56" s="789"/>
      <c r="BC56" s="789"/>
      <c r="BD56" s="789"/>
      <c r="BE56" s="789"/>
      <c r="BF56" s="789"/>
      <c r="BG56" s="789"/>
    </row>
    <row r="57" spans="1:59" ht="29.25" customHeight="1">
      <c r="A57" s="830" t="s">
        <v>129</v>
      </c>
      <c r="B57" s="629" t="s">
        <v>99</v>
      </c>
      <c r="C57" s="628" t="s">
        <v>130</v>
      </c>
      <c r="D57" s="628" t="s">
        <v>131</v>
      </c>
      <c r="E57" s="628" t="s">
        <v>132</v>
      </c>
      <c r="F57" s="304"/>
      <c r="G57" s="304"/>
      <c r="H57" s="789"/>
      <c r="I57" s="789"/>
      <c r="J57" s="789"/>
      <c r="K57" s="789"/>
      <c r="L57" s="789"/>
      <c r="M57" s="789"/>
      <c r="N57" s="789"/>
      <c r="O57" s="789"/>
      <c r="P57" s="789"/>
      <c r="Q57" s="789"/>
      <c r="R57" s="789"/>
      <c r="S57" s="789"/>
      <c r="T57" s="789"/>
      <c r="U57" s="789"/>
      <c r="V57" s="789"/>
      <c r="W57" s="789"/>
      <c r="X57" s="789"/>
      <c r="Y57" s="789"/>
      <c r="Z57" s="789"/>
      <c r="AA57" s="789"/>
      <c r="AB57" s="789"/>
      <c r="AC57" s="789"/>
      <c r="AD57" s="789"/>
      <c r="AE57" s="789"/>
      <c r="AF57" s="789"/>
      <c r="AG57" s="789"/>
      <c r="AH57" s="789"/>
      <c r="AI57" s="789"/>
      <c r="AJ57" s="789"/>
      <c r="AK57" s="789"/>
      <c r="AL57" s="789"/>
      <c r="AM57" s="789"/>
      <c r="AN57" s="789"/>
      <c r="AO57" s="789"/>
      <c r="AP57" s="789"/>
      <c r="AQ57" s="789"/>
      <c r="AR57" s="789"/>
      <c r="AS57" s="789"/>
      <c r="AT57" s="789"/>
      <c r="AU57" s="789"/>
      <c r="AV57" s="789"/>
      <c r="AW57" s="789"/>
      <c r="AX57" s="789"/>
      <c r="AY57" s="789"/>
      <c r="AZ57" s="789"/>
      <c r="BA57" s="789"/>
      <c r="BB57" s="789"/>
      <c r="BC57" s="789"/>
      <c r="BD57" s="789"/>
      <c r="BE57" s="789"/>
      <c r="BF57" s="789"/>
      <c r="BG57" s="789"/>
    </row>
    <row r="58" spans="1:59" ht="27" customHeight="1">
      <c r="A58" s="830"/>
      <c r="B58" s="629" t="s">
        <v>100</v>
      </c>
      <c r="C58" s="628" t="s">
        <v>133</v>
      </c>
      <c r="D58" s="628" t="s">
        <v>134</v>
      </c>
      <c r="E58" s="628" t="s">
        <v>135</v>
      </c>
      <c r="F58" s="304"/>
      <c r="G58" s="304"/>
      <c r="H58" s="789"/>
      <c r="I58" s="789"/>
      <c r="J58" s="789"/>
      <c r="K58" s="789"/>
      <c r="L58" s="789"/>
      <c r="M58" s="789"/>
      <c r="N58" s="789"/>
      <c r="O58" s="789"/>
      <c r="P58" s="789"/>
      <c r="Q58" s="789"/>
      <c r="R58" s="789"/>
      <c r="S58" s="789"/>
      <c r="T58" s="789"/>
      <c r="U58" s="789"/>
      <c r="V58" s="789"/>
      <c r="W58" s="789"/>
      <c r="X58" s="789"/>
      <c r="Y58" s="789"/>
      <c r="Z58" s="789"/>
      <c r="AA58" s="789"/>
      <c r="AB58" s="789"/>
      <c r="AC58" s="789"/>
      <c r="AD58" s="789"/>
      <c r="AE58" s="789"/>
      <c r="AF58" s="789"/>
      <c r="AG58" s="789"/>
      <c r="AH58" s="789"/>
      <c r="AI58" s="789"/>
      <c r="AJ58" s="789"/>
      <c r="AK58" s="789"/>
      <c r="AL58" s="789"/>
      <c r="AM58" s="789"/>
      <c r="AN58" s="789"/>
      <c r="AO58" s="789"/>
      <c r="AP58" s="789"/>
      <c r="AQ58" s="789"/>
      <c r="AR58" s="789"/>
      <c r="AS58" s="789"/>
      <c r="AT58" s="789"/>
      <c r="AU58" s="789"/>
      <c r="AV58" s="789"/>
      <c r="AW58" s="789"/>
      <c r="AX58" s="789"/>
      <c r="AY58" s="789"/>
      <c r="AZ58" s="789"/>
      <c r="BA58" s="789"/>
      <c r="BB58" s="789"/>
      <c r="BC58" s="789"/>
      <c r="BD58" s="789"/>
      <c r="BE58" s="789"/>
      <c r="BF58" s="789"/>
      <c r="BG58" s="789"/>
    </row>
    <row r="59" spans="1:59" ht="36" customHeight="1">
      <c r="A59" s="831"/>
      <c r="B59" s="629" t="s">
        <v>102</v>
      </c>
      <c r="C59" s="630" t="s">
        <v>103</v>
      </c>
      <c r="D59" s="630" t="s">
        <v>103</v>
      </c>
      <c r="E59" s="628" t="s">
        <v>136</v>
      </c>
      <c r="F59" s="304"/>
      <c r="G59" s="304"/>
      <c r="H59" s="789"/>
      <c r="I59" s="789"/>
      <c r="J59" s="789"/>
      <c r="K59" s="789"/>
      <c r="L59" s="789"/>
      <c r="M59" s="789"/>
      <c r="N59" s="789"/>
      <c r="O59" s="789"/>
      <c r="P59" s="789"/>
      <c r="Q59" s="789"/>
      <c r="R59" s="789"/>
      <c r="S59" s="789"/>
      <c r="T59" s="789"/>
      <c r="U59" s="789"/>
      <c r="V59" s="789"/>
      <c r="W59" s="789"/>
      <c r="X59" s="789"/>
      <c r="Y59" s="789"/>
      <c r="Z59" s="789"/>
      <c r="AA59" s="789"/>
      <c r="AB59" s="789"/>
      <c r="AC59" s="789"/>
      <c r="AD59" s="789"/>
      <c r="AE59" s="789"/>
      <c r="AF59" s="789"/>
      <c r="AG59" s="789"/>
      <c r="AH59" s="789"/>
      <c r="AI59" s="789"/>
      <c r="AJ59" s="789"/>
      <c r="AK59" s="789"/>
      <c r="AL59" s="789"/>
      <c r="AM59" s="789"/>
      <c r="AN59" s="789"/>
      <c r="AO59" s="789"/>
      <c r="AP59" s="789"/>
      <c r="AQ59" s="789"/>
      <c r="AR59" s="789"/>
      <c r="AS59" s="789"/>
      <c r="AT59" s="789"/>
      <c r="AU59" s="789"/>
      <c r="AV59" s="789"/>
      <c r="AW59" s="789"/>
      <c r="AX59" s="789"/>
      <c r="AY59" s="789"/>
      <c r="AZ59" s="789"/>
      <c r="BA59" s="789"/>
      <c r="BB59" s="789"/>
      <c r="BC59" s="789"/>
      <c r="BD59" s="789"/>
      <c r="BE59" s="789"/>
      <c r="BF59" s="789"/>
      <c r="BG59" s="789"/>
    </row>
    <row r="60" spans="1:59">
      <c r="A60" s="843" t="s">
        <v>137</v>
      </c>
      <c r="B60" s="631" t="s">
        <v>99</v>
      </c>
      <c r="C60" s="627" t="s">
        <v>138</v>
      </c>
      <c r="D60" s="627" t="s">
        <v>83</v>
      </c>
      <c r="E60" s="632" t="s">
        <v>83</v>
      </c>
      <c r="F60" s="304"/>
      <c r="G60" s="293"/>
      <c r="H60" s="789"/>
      <c r="I60" s="789"/>
      <c r="J60" s="789"/>
      <c r="K60" s="789"/>
      <c r="L60" s="789"/>
      <c r="M60" s="789"/>
      <c r="N60" s="789"/>
      <c r="O60" s="789"/>
      <c r="P60" s="789"/>
      <c r="Q60" s="789"/>
      <c r="R60" s="789"/>
      <c r="S60" s="789"/>
      <c r="T60" s="789"/>
      <c r="U60" s="789"/>
      <c r="V60" s="789"/>
      <c r="W60" s="789"/>
      <c r="X60" s="789"/>
      <c r="Y60" s="789"/>
      <c r="Z60" s="789"/>
      <c r="AA60" s="789"/>
      <c r="AB60" s="789"/>
      <c r="AC60" s="789"/>
      <c r="AD60" s="789"/>
      <c r="AE60" s="789"/>
      <c r="AF60" s="789"/>
      <c r="AG60" s="789"/>
      <c r="AH60" s="789"/>
      <c r="AI60" s="789"/>
      <c r="AJ60" s="789"/>
      <c r="AK60" s="789"/>
      <c r="AL60" s="789"/>
      <c r="AM60" s="789"/>
      <c r="AN60" s="789"/>
      <c r="AO60" s="789"/>
      <c r="AP60" s="789"/>
      <c r="AQ60" s="789"/>
      <c r="AR60" s="789"/>
      <c r="AS60" s="789"/>
      <c r="AT60" s="789"/>
      <c r="AU60" s="789"/>
      <c r="AV60" s="789"/>
      <c r="AW60" s="789"/>
      <c r="AX60" s="789"/>
      <c r="AY60" s="789"/>
      <c r="AZ60" s="789"/>
      <c r="BA60" s="789"/>
      <c r="BB60" s="789"/>
      <c r="BC60" s="789"/>
      <c r="BD60" s="789"/>
      <c r="BE60" s="789"/>
      <c r="BF60" s="789"/>
      <c r="BG60" s="789"/>
    </row>
    <row r="61" spans="1:59" ht="14.25" customHeight="1">
      <c r="A61" s="844"/>
      <c r="B61" s="631" t="s">
        <v>100</v>
      </c>
      <c r="C61" s="627" t="s">
        <v>139</v>
      </c>
      <c r="D61" s="627" t="s">
        <v>140</v>
      </c>
      <c r="E61" s="632" t="s">
        <v>83</v>
      </c>
      <c r="F61" s="146"/>
      <c r="G61" s="146"/>
      <c r="H61" s="789"/>
      <c r="I61" s="789"/>
      <c r="J61" s="789"/>
      <c r="K61" s="789"/>
      <c r="L61" s="789"/>
      <c r="M61" s="789"/>
      <c r="N61" s="789"/>
      <c r="O61" s="789"/>
      <c r="P61" s="789"/>
      <c r="Q61" s="789"/>
      <c r="R61" s="789"/>
      <c r="S61" s="789"/>
      <c r="T61" s="789"/>
      <c r="U61" s="789"/>
      <c r="V61" s="789"/>
      <c r="W61" s="789"/>
      <c r="X61" s="789"/>
      <c r="Y61" s="789"/>
      <c r="Z61" s="789"/>
      <c r="AA61" s="789"/>
      <c r="AB61" s="789"/>
      <c r="AC61" s="789"/>
      <c r="AD61" s="789"/>
      <c r="AE61" s="789"/>
      <c r="AF61" s="789"/>
      <c r="AG61" s="789"/>
      <c r="AH61" s="789"/>
      <c r="AI61" s="789"/>
      <c r="AJ61" s="789"/>
      <c r="AK61" s="789"/>
      <c r="AL61" s="789"/>
      <c r="AM61" s="789"/>
      <c r="AN61" s="789"/>
      <c r="AO61" s="789"/>
      <c r="AP61" s="789"/>
      <c r="AQ61" s="789"/>
      <c r="AR61" s="789"/>
      <c r="AS61" s="789"/>
      <c r="AT61" s="789"/>
      <c r="AU61" s="789"/>
      <c r="AV61" s="789"/>
      <c r="AW61" s="789"/>
      <c r="AX61" s="789"/>
      <c r="AY61" s="789"/>
      <c r="AZ61" s="789"/>
      <c r="BA61" s="789"/>
      <c r="BB61" s="789"/>
      <c r="BC61" s="789"/>
      <c r="BD61" s="789"/>
      <c r="BE61" s="789"/>
      <c r="BF61" s="789"/>
      <c r="BG61" s="789"/>
    </row>
    <row r="62" spans="1:59" ht="23.25" customHeight="1">
      <c r="A62" s="845" t="s">
        <v>141</v>
      </c>
      <c r="B62" s="629" t="s">
        <v>142</v>
      </c>
      <c r="C62" s="629" t="s">
        <v>143</v>
      </c>
      <c r="D62" s="629" t="s">
        <v>143</v>
      </c>
      <c r="E62" s="629" t="s">
        <v>143</v>
      </c>
      <c r="F62" s="372"/>
      <c r="G62" s="372"/>
      <c r="H62" s="829"/>
      <c r="I62" s="829"/>
      <c r="J62" s="829"/>
      <c r="K62" s="829"/>
      <c r="L62" s="829"/>
      <c r="M62" s="829"/>
      <c r="N62" s="829"/>
      <c r="O62" s="829"/>
      <c r="P62" s="829"/>
      <c r="Q62" s="829"/>
      <c r="R62" s="829"/>
      <c r="S62" s="829"/>
      <c r="T62" s="829"/>
      <c r="U62" s="829"/>
      <c r="V62" s="829"/>
      <c r="W62" s="829"/>
      <c r="X62" s="829"/>
      <c r="Y62" s="829"/>
      <c r="Z62" s="829"/>
      <c r="AA62" s="829"/>
      <c r="AB62" s="829"/>
      <c r="AC62" s="829"/>
      <c r="AD62" s="829"/>
      <c r="AE62" s="829"/>
      <c r="AF62" s="829"/>
      <c r="AG62" s="829"/>
      <c r="AH62" s="829"/>
      <c r="AI62" s="829"/>
      <c r="AJ62" s="829"/>
      <c r="AK62" s="829"/>
      <c r="AL62" s="829"/>
      <c r="AM62" s="829"/>
      <c r="AN62" s="829"/>
      <c r="AO62" s="829"/>
      <c r="AP62" s="829"/>
      <c r="AQ62" s="829"/>
      <c r="AR62" s="829"/>
      <c r="AS62" s="829"/>
      <c r="AT62" s="829"/>
      <c r="AU62" s="829"/>
      <c r="AV62" s="829"/>
      <c r="AW62" s="829"/>
      <c r="AX62" s="829"/>
      <c r="AY62" s="829"/>
      <c r="AZ62" s="829"/>
      <c r="BA62" s="829"/>
      <c r="BB62" s="829"/>
      <c r="BC62" s="829"/>
      <c r="BD62" s="829"/>
      <c r="BE62" s="829"/>
      <c r="BF62" s="829"/>
      <c r="BG62" s="829"/>
    </row>
    <row r="63" spans="1:59" ht="14.25" customHeight="1">
      <c r="A63" s="845"/>
      <c r="B63" s="629" t="s">
        <v>144</v>
      </c>
      <c r="C63" s="629" t="s">
        <v>145</v>
      </c>
      <c r="D63" s="629" t="s">
        <v>146</v>
      </c>
      <c r="E63" s="629" t="s">
        <v>146</v>
      </c>
      <c r="F63" s="372"/>
      <c r="G63" s="372"/>
      <c r="H63" s="829"/>
      <c r="I63" s="829"/>
      <c r="J63" s="829"/>
      <c r="K63" s="829"/>
      <c r="L63" s="829"/>
      <c r="M63" s="829"/>
      <c r="N63" s="829"/>
      <c r="O63" s="829"/>
      <c r="P63" s="829"/>
      <c r="Q63" s="829"/>
      <c r="R63" s="829"/>
      <c r="S63" s="829"/>
      <c r="T63" s="829"/>
      <c r="U63" s="829"/>
      <c r="V63" s="829"/>
      <c r="W63" s="829"/>
      <c r="X63" s="829"/>
      <c r="Y63" s="829"/>
      <c r="Z63" s="829"/>
      <c r="AA63" s="829"/>
      <c r="AB63" s="829"/>
      <c r="AC63" s="829"/>
      <c r="AD63" s="829"/>
      <c r="AE63" s="829"/>
      <c r="AF63" s="829"/>
      <c r="AG63" s="829"/>
      <c r="AH63" s="829"/>
      <c r="AI63" s="829"/>
      <c r="AJ63" s="829"/>
      <c r="AK63" s="829"/>
      <c r="AL63" s="829"/>
      <c r="AM63" s="829"/>
      <c r="AN63" s="829"/>
      <c r="AO63" s="829"/>
      <c r="AP63" s="829"/>
      <c r="AQ63" s="829"/>
      <c r="AR63" s="829"/>
      <c r="AS63" s="829"/>
      <c r="AT63" s="829"/>
      <c r="AU63" s="829"/>
      <c r="AV63" s="829"/>
      <c r="AW63" s="829"/>
      <c r="AX63" s="829"/>
      <c r="AY63" s="829"/>
      <c r="AZ63" s="829"/>
      <c r="BA63" s="829"/>
      <c r="BB63" s="829"/>
      <c r="BC63" s="829"/>
      <c r="BD63" s="829"/>
      <c r="BE63" s="829"/>
      <c r="BF63" s="829"/>
      <c r="BG63" s="829"/>
    </row>
    <row r="64" spans="1:59" ht="23.25" customHeight="1">
      <c r="A64" s="845"/>
      <c r="B64" s="629" t="s">
        <v>147</v>
      </c>
      <c r="C64" s="633" t="s">
        <v>148</v>
      </c>
      <c r="D64" s="629" t="s">
        <v>143</v>
      </c>
      <c r="E64" s="629" t="s">
        <v>143</v>
      </c>
      <c r="F64" s="373"/>
      <c r="G64" s="373"/>
      <c r="H64" s="829"/>
      <c r="I64" s="829"/>
      <c r="J64" s="829"/>
      <c r="K64" s="829"/>
      <c r="L64" s="829"/>
      <c r="M64" s="829"/>
      <c r="N64" s="829"/>
      <c r="O64" s="829"/>
      <c r="P64" s="829"/>
      <c r="Q64" s="829"/>
      <c r="R64" s="829"/>
      <c r="S64" s="829"/>
      <c r="T64" s="829"/>
      <c r="U64" s="829"/>
      <c r="V64" s="829"/>
      <c r="W64" s="829"/>
      <c r="X64" s="829"/>
      <c r="Y64" s="829"/>
      <c r="Z64" s="829"/>
      <c r="AA64" s="829"/>
      <c r="AB64" s="829"/>
      <c r="AC64" s="829"/>
      <c r="AD64" s="829"/>
      <c r="AE64" s="829"/>
      <c r="AF64" s="829"/>
      <c r="AG64" s="829"/>
      <c r="AH64" s="829"/>
      <c r="AI64" s="829"/>
      <c r="AJ64" s="829"/>
      <c r="AK64" s="829"/>
      <c r="AL64" s="829"/>
      <c r="AM64" s="829"/>
      <c r="AN64" s="829"/>
      <c r="AO64" s="829"/>
      <c r="AP64" s="829"/>
      <c r="AQ64" s="829"/>
      <c r="AR64" s="829"/>
      <c r="AS64" s="829"/>
      <c r="AT64" s="829"/>
      <c r="AU64" s="829"/>
      <c r="AV64" s="829"/>
      <c r="AW64" s="829"/>
      <c r="AX64" s="829"/>
      <c r="AY64" s="829"/>
      <c r="AZ64" s="829"/>
      <c r="BA64" s="829"/>
      <c r="BB64" s="829"/>
      <c r="BC64" s="829"/>
      <c r="BD64" s="829"/>
      <c r="BE64" s="829"/>
      <c r="BF64" s="829"/>
      <c r="BG64" s="829"/>
    </row>
    <row r="65" spans="1:59" ht="14.45" customHeight="1">
      <c r="A65" s="846"/>
      <c r="B65" s="629" t="s">
        <v>149</v>
      </c>
      <c r="C65" s="633" t="s">
        <v>150</v>
      </c>
      <c r="D65" s="629" t="s">
        <v>146</v>
      </c>
      <c r="E65" s="629" t="s">
        <v>146</v>
      </c>
      <c r="F65" s="304"/>
      <c r="G65" s="304"/>
      <c r="H65" s="789"/>
      <c r="I65" s="789"/>
      <c r="J65" s="789"/>
      <c r="K65" s="789"/>
      <c r="L65" s="789"/>
      <c r="M65" s="789"/>
      <c r="N65" s="789"/>
      <c r="O65" s="789"/>
      <c r="P65" s="789"/>
      <c r="Q65" s="789"/>
      <c r="R65" s="789"/>
      <c r="S65" s="789"/>
      <c r="T65" s="789"/>
      <c r="U65" s="789"/>
      <c r="V65" s="789"/>
      <c r="W65" s="789"/>
      <c r="X65" s="789"/>
      <c r="Y65" s="789"/>
      <c r="Z65" s="789"/>
      <c r="AA65" s="789"/>
      <c r="AB65" s="789"/>
      <c r="AC65" s="789"/>
      <c r="AD65" s="789"/>
      <c r="AE65" s="789"/>
      <c r="AF65" s="789"/>
      <c r="AG65" s="789"/>
      <c r="AH65" s="789"/>
      <c r="AI65" s="789"/>
      <c r="AJ65" s="789"/>
      <c r="AK65" s="789"/>
      <c r="AL65" s="789"/>
      <c r="AM65" s="789"/>
      <c r="AN65" s="789"/>
      <c r="AO65" s="789"/>
      <c r="AP65" s="789"/>
      <c r="AQ65" s="789"/>
      <c r="AR65" s="789"/>
      <c r="AS65" s="789"/>
      <c r="AT65" s="789"/>
      <c r="AU65" s="789"/>
      <c r="AV65" s="789"/>
      <c r="AW65" s="789"/>
      <c r="AX65" s="789"/>
      <c r="AY65" s="789"/>
      <c r="AZ65" s="789"/>
      <c r="BA65" s="789"/>
      <c r="BB65" s="789"/>
      <c r="BC65" s="789"/>
      <c r="BD65" s="789"/>
      <c r="BE65" s="789"/>
      <c r="BF65" s="789"/>
      <c r="BG65" s="789"/>
    </row>
    <row r="66" spans="1:59" ht="18.600000000000001" customHeight="1">
      <c r="A66" s="832" t="s">
        <v>151</v>
      </c>
      <c r="B66" s="832"/>
      <c r="C66" s="832"/>
      <c r="D66" s="832"/>
      <c r="E66" s="832"/>
      <c r="F66" s="146"/>
      <c r="G66" s="293"/>
      <c r="H66" s="789"/>
      <c r="I66" s="789"/>
      <c r="J66" s="789"/>
      <c r="K66" s="789"/>
      <c r="L66" s="789"/>
      <c r="M66" s="789"/>
      <c r="N66" s="789"/>
      <c r="O66" s="789"/>
      <c r="P66" s="789"/>
      <c r="Q66" s="789"/>
      <c r="R66" s="789"/>
      <c r="S66" s="789"/>
      <c r="T66" s="789"/>
      <c r="U66" s="789"/>
      <c r="V66" s="789"/>
      <c r="W66" s="789"/>
      <c r="X66" s="789"/>
      <c r="Y66" s="789"/>
      <c r="Z66" s="789"/>
      <c r="AA66" s="789"/>
      <c r="AB66" s="789"/>
      <c r="AC66" s="789"/>
      <c r="AD66" s="789"/>
      <c r="AE66" s="789"/>
      <c r="AF66" s="789"/>
      <c r="AG66" s="789"/>
      <c r="AH66" s="789"/>
      <c r="AI66" s="789"/>
      <c r="AJ66" s="789"/>
      <c r="AK66" s="789"/>
      <c r="AL66" s="789"/>
      <c r="AM66" s="789"/>
      <c r="AN66" s="789"/>
      <c r="AO66" s="789"/>
      <c r="AP66" s="789"/>
      <c r="AQ66" s="789"/>
      <c r="AR66" s="789"/>
      <c r="AS66" s="789"/>
      <c r="AT66" s="789"/>
      <c r="AU66" s="789"/>
      <c r="AV66" s="789"/>
      <c r="AW66" s="789"/>
      <c r="AX66" s="789"/>
      <c r="AY66" s="789"/>
      <c r="AZ66" s="789"/>
      <c r="BA66" s="789"/>
      <c r="BB66" s="789"/>
      <c r="BC66" s="789"/>
      <c r="BD66" s="789"/>
      <c r="BE66" s="789"/>
      <c r="BF66" s="789"/>
      <c r="BG66" s="789"/>
    </row>
    <row r="67" spans="1:59" ht="34.9" customHeight="1">
      <c r="A67" s="654" t="s">
        <v>152</v>
      </c>
      <c r="B67" s="654"/>
      <c r="C67" s="655">
        <v>100</v>
      </c>
      <c r="D67" s="656">
        <v>30</v>
      </c>
      <c r="E67" s="653" t="s">
        <v>153</v>
      </c>
      <c r="F67" s="147"/>
    </row>
    <row r="68" spans="1:59">
      <c r="A68" s="833" t="s">
        <v>154</v>
      </c>
      <c r="B68" s="663" t="s">
        <v>99</v>
      </c>
      <c r="C68" s="657" t="s">
        <v>103</v>
      </c>
      <c r="D68" s="658">
        <v>0.4</v>
      </c>
      <c r="E68" s="647">
        <v>0.51</v>
      </c>
    </row>
    <row r="69" spans="1:59">
      <c r="A69" s="834"/>
      <c r="B69" s="659" t="s">
        <v>100</v>
      </c>
      <c r="C69" s="660">
        <v>1.52</v>
      </c>
      <c r="D69" s="661">
        <v>0.03</v>
      </c>
      <c r="E69" s="650">
        <v>0.04</v>
      </c>
    </row>
    <row r="70" spans="1:59">
      <c r="A70" s="835"/>
      <c r="B70" s="659" t="s">
        <v>102</v>
      </c>
      <c r="C70" s="659"/>
      <c r="D70" s="659"/>
      <c r="E70" s="648" t="s">
        <v>155</v>
      </c>
    </row>
    <row r="71" spans="1:59">
      <c r="A71" s="646" t="s">
        <v>156</v>
      </c>
      <c r="B71" s="646"/>
      <c r="C71" s="651" t="s">
        <v>157</v>
      </c>
      <c r="D71" s="646" t="s">
        <v>158</v>
      </c>
      <c r="E71" s="646" t="s">
        <v>159</v>
      </c>
    </row>
    <row r="72" spans="1:59">
      <c r="A72" s="650" t="s">
        <v>160</v>
      </c>
      <c r="B72" s="650"/>
      <c r="C72" s="650">
        <v>180</v>
      </c>
      <c r="D72" s="650">
        <v>180</v>
      </c>
      <c r="E72" s="649">
        <v>212</v>
      </c>
    </row>
    <row r="73" spans="1:59">
      <c r="A73" s="222"/>
      <c r="B73" s="222"/>
      <c r="C73" s="222"/>
      <c r="D73" s="222"/>
      <c r="E73" s="295"/>
    </row>
    <row r="74" spans="1:59" ht="26.45">
      <c r="A74" s="277" t="s">
        <v>161</v>
      </c>
      <c r="B74" s="583"/>
      <c r="C74" s="664">
        <f>775*264.17</f>
        <v>204731.75</v>
      </c>
      <c r="D74" s="665">
        <v>71224</v>
      </c>
      <c r="E74" s="666">
        <f>363.28*264.17</f>
        <v>95967.677599999995</v>
      </c>
    </row>
    <row r="75" spans="1:59">
      <c r="A75" s="222"/>
      <c r="B75" s="222"/>
      <c r="E75" s="295"/>
    </row>
    <row r="76" spans="1:59">
      <c r="A76" s="222"/>
      <c r="B76" s="222"/>
      <c r="D76" s="662"/>
      <c r="E76" s="295"/>
    </row>
    <row r="77" spans="1:59">
      <c r="A77" s="222"/>
      <c r="B77" s="222"/>
      <c r="D77" s="662"/>
      <c r="E77" s="295"/>
    </row>
    <row r="78" spans="1:59">
      <c r="A78" s="847" t="s">
        <v>162</v>
      </c>
      <c r="B78" s="848"/>
      <c r="C78" s="848"/>
      <c r="E78" s="652"/>
    </row>
    <row r="79" spans="1:59" ht="14.45">
      <c r="A79" t="s">
        <v>163</v>
      </c>
      <c r="B79"/>
      <c r="C79"/>
      <c r="D79"/>
      <c r="E79"/>
      <c r="F79"/>
      <c r="G79"/>
      <c r="H79"/>
      <c r="I79"/>
      <c r="J79"/>
      <c r="K79"/>
      <c r="M79"/>
      <c r="N79"/>
      <c r="O79"/>
      <c r="P79"/>
      <c r="Q79"/>
      <c r="R79"/>
      <c r="S79"/>
    </row>
    <row r="80" spans="1:59" ht="14.45">
      <c r="A80"/>
      <c r="B80"/>
      <c r="C80"/>
      <c r="D80"/>
      <c r="E80"/>
      <c r="F80"/>
      <c r="G80"/>
      <c r="H80"/>
      <c r="I80"/>
      <c r="J80"/>
      <c r="K80"/>
      <c r="L80"/>
      <c r="M80"/>
      <c r="O80"/>
      <c r="P80"/>
      <c r="Q80"/>
      <c r="R80"/>
      <c r="S80"/>
      <c r="T80"/>
      <c r="U80"/>
    </row>
    <row r="81" spans="1:21" ht="14.45">
      <c r="A81"/>
      <c r="B81"/>
      <c r="C81"/>
      <c r="D81"/>
      <c r="E81"/>
      <c r="F81"/>
      <c r="G81"/>
      <c r="H81"/>
      <c r="I81"/>
      <c r="J81"/>
      <c r="K81"/>
      <c r="L81"/>
      <c r="M81"/>
      <c r="N81"/>
      <c r="O81"/>
      <c r="P81"/>
      <c r="Q81"/>
      <c r="R81"/>
      <c r="S81"/>
      <c r="T81"/>
      <c r="U81"/>
    </row>
    <row r="82" spans="1:21" ht="14.45">
      <c r="A82"/>
      <c r="B82"/>
      <c r="C82"/>
      <c r="D82"/>
      <c r="E82"/>
      <c r="F82"/>
      <c r="G82"/>
      <c r="H82"/>
      <c r="I82"/>
      <c r="J82"/>
      <c r="K82"/>
      <c r="L82"/>
      <c r="M82"/>
      <c r="N82"/>
      <c r="O82"/>
      <c r="P82"/>
      <c r="Q82"/>
      <c r="R82"/>
      <c r="S82"/>
      <c r="T82"/>
      <c r="U82"/>
    </row>
    <row r="83" spans="1:21" ht="14.45">
      <c r="A83"/>
      <c r="B83"/>
      <c r="C83"/>
      <c r="D83"/>
      <c r="E83"/>
      <c r="F83"/>
      <c r="G83"/>
      <c r="H83"/>
      <c r="I83"/>
      <c r="J83"/>
      <c r="K83"/>
      <c r="L83"/>
      <c r="M83"/>
      <c r="N83"/>
      <c r="O83"/>
      <c r="P83"/>
      <c r="Q83"/>
      <c r="R83"/>
      <c r="S83"/>
      <c r="T83"/>
      <c r="U83"/>
    </row>
    <row r="84" spans="1:21" ht="14.45">
      <c r="A84"/>
      <c r="B84"/>
      <c r="C84"/>
      <c r="D84"/>
      <c r="E84"/>
      <c r="F84"/>
      <c r="G84"/>
      <c r="H84"/>
      <c r="I84"/>
      <c r="J84"/>
      <c r="K84"/>
      <c r="L84"/>
      <c r="M84"/>
      <c r="N84"/>
      <c r="O84"/>
      <c r="P84"/>
      <c r="Q84"/>
      <c r="R84"/>
      <c r="S84"/>
      <c r="T84"/>
      <c r="U84"/>
    </row>
    <row r="85" spans="1:21" ht="14.45">
      <c r="A85"/>
      <c r="B85"/>
      <c r="C85"/>
      <c r="D85"/>
      <c r="E85"/>
      <c r="F85"/>
      <c r="G85"/>
      <c r="H85"/>
      <c r="I85"/>
      <c r="J85"/>
      <c r="K85"/>
      <c r="L85"/>
      <c r="M85"/>
      <c r="N85"/>
      <c r="O85"/>
      <c r="P85"/>
      <c r="Q85"/>
      <c r="R85"/>
      <c r="S85"/>
      <c r="T85"/>
      <c r="U85"/>
    </row>
    <row r="86" spans="1:21" ht="14.45">
      <c r="A86"/>
      <c r="B86"/>
      <c r="C86"/>
      <c r="D86"/>
      <c r="E86"/>
      <c r="F86"/>
      <c r="G86"/>
      <c r="H86"/>
      <c r="I86"/>
      <c r="J86"/>
      <c r="K86"/>
      <c r="L86"/>
      <c r="M86"/>
      <c r="N86"/>
      <c r="O86"/>
      <c r="P86"/>
      <c r="Q86"/>
      <c r="R86"/>
      <c r="S86"/>
      <c r="T86"/>
      <c r="U86"/>
    </row>
    <row r="87" spans="1:21" ht="14.45">
      <c r="A87"/>
      <c r="B87"/>
      <c r="C87"/>
      <c r="D87"/>
      <c r="E87"/>
      <c r="F87"/>
      <c r="G87"/>
      <c r="H87"/>
      <c r="I87"/>
      <c r="J87"/>
      <c r="K87"/>
      <c r="L87"/>
      <c r="M87"/>
      <c r="N87"/>
      <c r="O87"/>
      <c r="P87"/>
      <c r="Q87"/>
      <c r="R87"/>
      <c r="S87"/>
      <c r="T87"/>
      <c r="U87"/>
    </row>
    <row r="88" spans="1:21" ht="14.45">
      <c r="A88"/>
      <c r="B88"/>
      <c r="C88"/>
      <c r="D88"/>
      <c r="E88"/>
      <c r="F88"/>
      <c r="G88"/>
      <c r="H88"/>
      <c r="I88"/>
      <c r="J88"/>
      <c r="K88"/>
      <c r="L88"/>
      <c r="M88"/>
      <c r="N88"/>
      <c r="O88"/>
      <c r="P88"/>
      <c r="Q88"/>
      <c r="R88"/>
      <c r="S88"/>
      <c r="T88"/>
      <c r="U88"/>
    </row>
    <row r="89" spans="1:21" ht="14.45">
      <c r="A89"/>
      <c r="B89"/>
      <c r="C89"/>
      <c r="D89"/>
      <c r="E89"/>
      <c r="F89"/>
      <c r="G89"/>
      <c r="H89"/>
      <c r="I89"/>
      <c r="J89"/>
      <c r="K89"/>
      <c r="L89"/>
      <c r="M89"/>
      <c r="N89"/>
      <c r="O89"/>
      <c r="P89"/>
      <c r="Q89"/>
      <c r="R89"/>
      <c r="S89"/>
      <c r="T89"/>
      <c r="U89"/>
    </row>
    <row r="90" spans="1:21" ht="14.45">
      <c r="A90"/>
      <c r="B90"/>
      <c r="C90"/>
      <c r="D90"/>
      <c r="E90"/>
      <c r="F90"/>
      <c r="G90"/>
      <c r="H90"/>
      <c r="I90"/>
      <c r="J90"/>
      <c r="K90"/>
      <c r="L90"/>
      <c r="M90"/>
      <c r="N90"/>
      <c r="O90"/>
      <c r="P90"/>
      <c r="Q90"/>
      <c r="R90"/>
      <c r="S90"/>
      <c r="T90"/>
      <c r="U90"/>
    </row>
    <row r="91" spans="1:21" ht="14.45">
      <c r="A91"/>
      <c r="B91"/>
      <c r="C91"/>
      <c r="D91"/>
      <c r="E91"/>
      <c r="F91"/>
      <c r="G91"/>
      <c r="H91"/>
      <c r="I91"/>
      <c r="J91"/>
      <c r="K91"/>
      <c r="L91"/>
      <c r="M91"/>
      <c r="N91"/>
      <c r="O91"/>
      <c r="P91"/>
      <c r="Q91"/>
      <c r="R91"/>
      <c r="S91"/>
      <c r="T91"/>
      <c r="U91"/>
    </row>
    <row r="92" spans="1:21" ht="14.45">
      <c r="A92"/>
      <c r="B92"/>
      <c r="C92"/>
      <c r="D92"/>
      <c r="E92"/>
      <c r="F92"/>
      <c r="G92"/>
      <c r="H92"/>
      <c r="I92"/>
      <c r="J92"/>
      <c r="K92"/>
      <c r="L92"/>
      <c r="M92"/>
      <c r="N92"/>
      <c r="O92"/>
      <c r="P92"/>
      <c r="Q92"/>
      <c r="R92"/>
      <c r="S92"/>
      <c r="T92"/>
      <c r="U92"/>
    </row>
    <row r="93" spans="1:21" ht="14.45">
      <c r="A93"/>
      <c r="B93"/>
      <c r="C93"/>
      <c r="D93"/>
      <c r="E93"/>
      <c r="F93"/>
      <c r="G93"/>
      <c r="H93"/>
      <c r="I93"/>
      <c r="J93"/>
      <c r="K93"/>
      <c r="L93"/>
      <c r="M93"/>
      <c r="N93"/>
      <c r="O93"/>
      <c r="P93"/>
      <c r="Q93"/>
      <c r="R93"/>
      <c r="S93"/>
      <c r="T93"/>
      <c r="U93"/>
    </row>
    <row r="94" spans="1:21" ht="14.45">
      <c r="A94"/>
      <c r="B94"/>
      <c r="C94"/>
      <c r="D94"/>
      <c r="E94"/>
      <c r="F94"/>
      <c r="G94"/>
      <c r="H94"/>
      <c r="I94"/>
      <c r="J94"/>
      <c r="K94"/>
      <c r="L94"/>
      <c r="M94"/>
      <c r="N94"/>
      <c r="O94"/>
      <c r="P94"/>
      <c r="Q94"/>
      <c r="R94"/>
      <c r="S94"/>
      <c r="T94"/>
      <c r="U94"/>
    </row>
    <row r="95" spans="1:21" ht="14.45">
      <c r="A95"/>
      <c r="B95"/>
      <c r="C95"/>
      <c r="D95"/>
      <c r="E95"/>
      <c r="F95"/>
      <c r="G95"/>
      <c r="H95"/>
      <c r="I95"/>
      <c r="J95"/>
      <c r="K95"/>
      <c r="L95"/>
      <c r="M95"/>
      <c r="N95"/>
      <c r="O95"/>
      <c r="P95"/>
      <c r="Q95"/>
      <c r="R95"/>
      <c r="S95"/>
      <c r="T95"/>
      <c r="U95"/>
    </row>
    <row r="96" spans="1:21" ht="14.45">
      <c r="A96"/>
      <c r="B96"/>
      <c r="C96"/>
      <c r="D96"/>
      <c r="E96"/>
      <c r="F96"/>
      <c r="G96"/>
      <c r="H96"/>
      <c r="I96"/>
      <c r="J96"/>
      <c r="K96"/>
      <c r="L96"/>
      <c r="M96"/>
      <c r="N96"/>
      <c r="O96"/>
      <c r="P96"/>
      <c r="Q96"/>
      <c r="R96"/>
      <c r="S96"/>
      <c r="T96"/>
      <c r="U96"/>
    </row>
    <row r="97" spans="1:21" ht="14.45">
      <c r="A97"/>
      <c r="B97"/>
      <c r="C97"/>
      <c r="D97"/>
      <c r="E97"/>
      <c r="F97"/>
      <c r="G97"/>
      <c r="H97"/>
      <c r="I97"/>
      <c r="J97"/>
      <c r="K97"/>
      <c r="L97"/>
      <c r="M97"/>
      <c r="N97"/>
      <c r="O97"/>
      <c r="P97"/>
      <c r="Q97"/>
      <c r="R97"/>
      <c r="S97"/>
      <c r="T97"/>
      <c r="U97"/>
    </row>
    <row r="98" spans="1:21" ht="14.45">
      <c r="A98"/>
      <c r="B98"/>
      <c r="C98"/>
      <c r="D98"/>
      <c r="E98"/>
      <c r="F98"/>
      <c r="G98"/>
      <c r="H98"/>
      <c r="I98"/>
      <c r="J98"/>
      <c r="K98"/>
      <c r="L98"/>
      <c r="M98"/>
      <c r="N98"/>
      <c r="O98"/>
      <c r="P98"/>
      <c r="Q98"/>
      <c r="R98"/>
      <c r="S98"/>
      <c r="T98"/>
      <c r="U98"/>
    </row>
    <row r="99" spans="1:21" ht="14.45">
      <c r="A99"/>
      <c r="B99"/>
      <c r="C99"/>
      <c r="D99"/>
      <c r="E99"/>
      <c r="F99"/>
      <c r="G99"/>
      <c r="H99"/>
      <c r="I99"/>
      <c r="J99"/>
      <c r="K99"/>
      <c r="L99"/>
      <c r="M99"/>
      <c r="N99"/>
      <c r="O99"/>
      <c r="P99"/>
      <c r="Q99"/>
      <c r="R99"/>
      <c r="S99"/>
      <c r="T99"/>
      <c r="U99"/>
    </row>
    <row r="100" spans="1:21" ht="14.45">
      <c r="A100"/>
      <c r="B100"/>
      <c r="C100"/>
      <c r="D100"/>
      <c r="E100"/>
      <c r="F100"/>
      <c r="G100"/>
      <c r="H100"/>
      <c r="I100"/>
      <c r="J100"/>
      <c r="K100"/>
      <c r="L100"/>
      <c r="M100"/>
      <c r="N100"/>
      <c r="O100"/>
      <c r="P100"/>
      <c r="Q100"/>
      <c r="R100"/>
      <c r="S100"/>
      <c r="T100"/>
      <c r="U100"/>
    </row>
    <row r="101" spans="1:21" ht="14.45">
      <c r="A101"/>
      <c r="B101"/>
      <c r="C101"/>
      <c r="D101"/>
      <c r="E101"/>
      <c r="F101"/>
      <c r="G101"/>
      <c r="H101"/>
      <c r="I101"/>
      <c r="J101"/>
      <c r="K101"/>
      <c r="L101"/>
      <c r="M101"/>
      <c r="N101"/>
      <c r="O101"/>
      <c r="P101"/>
      <c r="Q101"/>
      <c r="R101"/>
      <c r="S101"/>
      <c r="T101"/>
      <c r="U101"/>
    </row>
    <row r="102" spans="1:21" ht="14.45">
      <c r="A102"/>
      <c r="B102"/>
      <c r="C102"/>
      <c r="D102"/>
      <c r="E102"/>
      <c r="F102"/>
      <c r="G102"/>
      <c r="H102"/>
      <c r="I102"/>
      <c r="J102"/>
      <c r="K102"/>
      <c r="L102"/>
      <c r="M102"/>
      <c r="N102"/>
      <c r="O102"/>
      <c r="P102"/>
      <c r="Q102"/>
      <c r="R102"/>
      <c r="S102"/>
      <c r="T102"/>
      <c r="U102"/>
    </row>
    <row r="103" spans="1:21" ht="14.45">
      <c r="A103"/>
      <c r="B103"/>
      <c r="C103"/>
      <c r="D103"/>
      <c r="E103"/>
      <c r="F103"/>
      <c r="G103"/>
      <c r="H103"/>
      <c r="I103"/>
      <c r="J103"/>
      <c r="K103"/>
      <c r="L103"/>
      <c r="M103"/>
      <c r="N103"/>
      <c r="O103"/>
      <c r="P103"/>
      <c r="Q103"/>
      <c r="R103"/>
      <c r="S103"/>
      <c r="T103"/>
      <c r="U103"/>
    </row>
    <row r="104" spans="1:21" ht="14.45">
      <c r="A104"/>
      <c r="B104"/>
      <c r="C104"/>
      <c r="D104"/>
      <c r="E104"/>
      <c r="F104"/>
      <c r="G104"/>
      <c r="H104"/>
      <c r="I104"/>
      <c r="J104"/>
      <c r="K104"/>
      <c r="L104"/>
      <c r="M104"/>
      <c r="N104"/>
      <c r="O104"/>
      <c r="P104"/>
      <c r="Q104"/>
      <c r="R104"/>
      <c r="S104"/>
      <c r="T104"/>
      <c r="U104"/>
    </row>
    <row r="105" spans="1:21" ht="14.45">
      <c r="A105"/>
      <c r="B105"/>
      <c r="C105"/>
      <c r="D105"/>
      <c r="E105"/>
      <c r="F105"/>
      <c r="G105"/>
      <c r="H105"/>
      <c r="I105"/>
      <c r="J105"/>
      <c r="K105"/>
      <c r="L105"/>
      <c r="M105"/>
      <c r="N105"/>
      <c r="O105"/>
      <c r="P105"/>
      <c r="Q105"/>
      <c r="R105"/>
      <c r="S105"/>
      <c r="T105"/>
      <c r="U105"/>
    </row>
    <row r="106" spans="1:21" ht="14.45">
      <c r="A106"/>
      <c r="B106"/>
      <c r="C106"/>
      <c r="D106"/>
      <c r="E106"/>
      <c r="F106"/>
      <c r="G106"/>
      <c r="H106"/>
      <c r="I106"/>
      <c r="J106"/>
      <c r="K106"/>
      <c r="L106"/>
      <c r="M106"/>
      <c r="N106"/>
      <c r="O106"/>
      <c r="P106"/>
      <c r="Q106"/>
      <c r="R106"/>
      <c r="S106"/>
      <c r="T106"/>
      <c r="U106"/>
    </row>
    <row r="107" spans="1:21" ht="14.45">
      <c r="A107"/>
      <c r="B107"/>
      <c r="C107"/>
      <c r="D107"/>
      <c r="E107"/>
      <c r="F107"/>
      <c r="G107"/>
      <c r="H107"/>
      <c r="I107"/>
      <c r="J107"/>
      <c r="K107"/>
      <c r="L107"/>
      <c r="M107"/>
      <c r="N107"/>
      <c r="O107"/>
      <c r="P107"/>
      <c r="Q107"/>
      <c r="R107"/>
      <c r="S107"/>
      <c r="T107"/>
      <c r="U107"/>
    </row>
  </sheetData>
  <mergeCells count="221">
    <mergeCell ref="A42:E42"/>
    <mergeCell ref="A43:A45"/>
    <mergeCell ref="A46:A48"/>
    <mergeCell ref="A51:A53"/>
    <mergeCell ref="A55:E55"/>
    <mergeCell ref="A60:A61"/>
    <mergeCell ref="A62:A65"/>
    <mergeCell ref="A78:C78"/>
    <mergeCell ref="BF62:BF64"/>
    <mergeCell ref="AQ62:AQ64"/>
    <mergeCell ref="AR62:AR64"/>
    <mergeCell ref="AS62:AS64"/>
    <mergeCell ref="AT62:AT64"/>
    <mergeCell ref="AU62:AU64"/>
    <mergeCell ref="AL62:AL64"/>
    <mergeCell ref="AM62:AM64"/>
    <mergeCell ref="AN62:AN64"/>
    <mergeCell ref="AO62:AO64"/>
    <mergeCell ref="AP62:AP64"/>
    <mergeCell ref="AG62:AG64"/>
    <mergeCell ref="AH62:AH64"/>
    <mergeCell ref="AI62:AI64"/>
    <mergeCell ref="AJ62:AJ64"/>
    <mergeCell ref="AK62:AK64"/>
    <mergeCell ref="AF62:AF64"/>
    <mergeCell ref="W62:W64"/>
    <mergeCell ref="X62:X64"/>
    <mergeCell ref="Y62:Y64"/>
    <mergeCell ref="Z62:Z64"/>
    <mergeCell ref="AA62:AA64"/>
    <mergeCell ref="BG62:BG64"/>
    <mergeCell ref="BA62:BA64"/>
    <mergeCell ref="BB62:BB64"/>
    <mergeCell ref="BC62:BC64"/>
    <mergeCell ref="BD62:BD64"/>
    <mergeCell ref="BE62:BE64"/>
    <mergeCell ref="AV62:AV64"/>
    <mergeCell ref="AW62:AW64"/>
    <mergeCell ref="AX62:AX64"/>
    <mergeCell ref="AY62:AY64"/>
    <mergeCell ref="AZ62:AZ64"/>
    <mergeCell ref="M62:M64"/>
    <mergeCell ref="N62:N64"/>
    <mergeCell ref="O62:O64"/>
    <mergeCell ref="P62:P64"/>
    <mergeCell ref="Q62:Q64"/>
    <mergeCell ref="AB62:AB64"/>
    <mergeCell ref="AC62:AC64"/>
    <mergeCell ref="AD62:AD64"/>
    <mergeCell ref="AE62:AE64"/>
    <mergeCell ref="L62:L64"/>
    <mergeCell ref="BC53:BC55"/>
    <mergeCell ref="BD53:BD55"/>
    <mergeCell ref="AN53:AN55"/>
    <mergeCell ref="AO53:AO55"/>
    <mergeCell ref="AP53:AP55"/>
    <mergeCell ref="AQ53:AQ55"/>
    <mergeCell ref="AR53:AR55"/>
    <mergeCell ref="AI53:AI55"/>
    <mergeCell ref="AJ53:AJ55"/>
    <mergeCell ref="AK53:AK55"/>
    <mergeCell ref="AL53:AL55"/>
    <mergeCell ref="AM53:AM55"/>
    <mergeCell ref="AD53:AD55"/>
    <mergeCell ref="AE53:AE55"/>
    <mergeCell ref="AF53:AF55"/>
    <mergeCell ref="AG53:AG55"/>
    <mergeCell ref="AH53:AH55"/>
    <mergeCell ref="R62:R64"/>
    <mergeCell ref="Y53:Y55"/>
    <mergeCell ref="S62:S64"/>
    <mergeCell ref="T62:T64"/>
    <mergeCell ref="U62:U64"/>
    <mergeCell ref="V62:V64"/>
    <mergeCell ref="Z53:Z55"/>
    <mergeCell ref="AA53:AA55"/>
    <mergeCell ref="AB53:AB55"/>
    <mergeCell ref="AC53:AC55"/>
    <mergeCell ref="BE53:BE55"/>
    <mergeCell ref="BF53:BF55"/>
    <mergeCell ref="BG53:BG55"/>
    <mergeCell ref="AX53:AX55"/>
    <mergeCell ref="AY53:AY55"/>
    <mergeCell ref="AZ53:AZ55"/>
    <mergeCell ref="BA53:BA55"/>
    <mergeCell ref="BB53:BB55"/>
    <mergeCell ref="AS53:AS55"/>
    <mergeCell ref="AT53:AT55"/>
    <mergeCell ref="AU53:AU55"/>
    <mergeCell ref="AV53:AV55"/>
    <mergeCell ref="AW53:AW55"/>
    <mergeCell ref="BG47:BG50"/>
    <mergeCell ref="AX47:AX50"/>
    <mergeCell ref="AY47:AY50"/>
    <mergeCell ref="AZ47:AZ50"/>
    <mergeCell ref="BA47:BA50"/>
    <mergeCell ref="BB47:BB50"/>
    <mergeCell ref="H53:H55"/>
    <mergeCell ref="I53:I55"/>
    <mergeCell ref="J53:J55"/>
    <mergeCell ref="K53:K55"/>
    <mergeCell ref="L53:L55"/>
    <mergeCell ref="M53:M55"/>
    <mergeCell ref="N53:N55"/>
    <mergeCell ref="BC47:BC50"/>
    <mergeCell ref="AS47:AS50"/>
    <mergeCell ref="AT47:AT50"/>
    <mergeCell ref="AU47:AU50"/>
    <mergeCell ref="AV47:AV50"/>
    <mergeCell ref="AW47:AW50"/>
    <mergeCell ref="AN47:AN50"/>
    <mergeCell ref="AO47:AO50"/>
    <mergeCell ref="AP47:AP50"/>
    <mergeCell ref="AQ47:AQ50"/>
    <mergeCell ref="O47:O50"/>
    <mergeCell ref="BG43:BG46"/>
    <mergeCell ref="AF43:AF46"/>
    <mergeCell ref="AG43:AG46"/>
    <mergeCell ref="AH43:AH46"/>
    <mergeCell ref="AI43:AI46"/>
    <mergeCell ref="Z43:Z46"/>
    <mergeCell ref="AA43:AA46"/>
    <mergeCell ref="AB43:AB46"/>
    <mergeCell ref="AC43:AC46"/>
    <mergeCell ref="AD43:AD46"/>
    <mergeCell ref="AY43:AY46"/>
    <mergeCell ref="AZ43:AZ46"/>
    <mergeCell ref="BA43:BA46"/>
    <mergeCell ref="BB43:BB46"/>
    <mergeCell ref="BC43:BC46"/>
    <mergeCell ref="AT43:AT46"/>
    <mergeCell ref="BD43:BD46"/>
    <mergeCell ref="AJ43:AJ46"/>
    <mergeCell ref="AK43:AK46"/>
    <mergeCell ref="AL43:AL46"/>
    <mergeCell ref="AM43:AM46"/>
    <mergeCell ref="AN43:AN46"/>
    <mergeCell ref="AP43:AP46"/>
    <mergeCell ref="AQ43:AQ46"/>
    <mergeCell ref="BE43:BE46"/>
    <mergeCell ref="BF43:BF46"/>
    <mergeCell ref="X47:X50"/>
    <mergeCell ref="AI47:AI50"/>
    <mergeCell ref="AJ47:AJ50"/>
    <mergeCell ref="AK47:AK50"/>
    <mergeCell ref="W43:W46"/>
    <mergeCell ref="X43:X46"/>
    <mergeCell ref="Y43:Y46"/>
    <mergeCell ref="AG47:AG50"/>
    <mergeCell ref="AH47:AH50"/>
    <mergeCell ref="Z47:Z50"/>
    <mergeCell ref="AA47:AA50"/>
    <mergeCell ref="AB47:AB50"/>
    <mergeCell ref="AC47:AC50"/>
    <mergeCell ref="W47:W50"/>
    <mergeCell ref="BD47:BD50"/>
    <mergeCell ref="BE47:BE50"/>
    <mergeCell ref="AU43:AU46"/>
    <mergeCell ref="AV43:AV46"/>
    <mergeCell ref="AW43:AW46"/>
    <mergeCell ref="AX43:AX46"/>
    <mergeCell ref="AO43:AO46"/>
    <mergeCell ref="BF47:BF50"/>
    <mergeCell ref="AR43:AR46"/>
    <mergeCell ref="AS43:AS46"/>
    <mergeCell ref="H43:H46"/>
    <mergeCell ref="I43:I46"/>
    <mergeCell ref="J43:J46"/>
    <mergeCell ref="H47:H50"/>
    <mergeCell ref="I47:I50"/>
    <mergeCell ref="J47:J50"/>
    <mergeCell ref="K47:K50"/>
    <mergeCell ref="V43:V46"/>
    <mergeCell ref="T47:T50"/>
    <mergeCell ref="U47:U50"/>
    <mergeCell ref="V47:V50"/>
    <mergeCell ref="P43:P46"/>
    <mergeCell ref="U43:U46"/>
    <mergeCell ref="AR47:AR50"/>
    <mergeCell ref="AL47:AL50"/>
    <mergeCell ref="AM47:AM50"/>
    <mergeCell ref="AD47:AD50"/>
    <mergeCell ref="AE47:AE50"/>
    <mergeCell ref="AF47:AF50"/>
    <mergeCell ref="L47:L50"/>
    <mergeCell ref="M47:M50"/>
    <mergeCell ref="N47:N50"/>
    <mergeCell ref="AE43:AE46"/>
    <mergeCell ref="Q43:Q46"/>
    <mergeCell ref="R43:R46"/>
    <mergeCell ref="S43:S46"/>
    <mergeCell ref="T43:T46"/>
    <mergeCell ref="K43:K46"/>
    <mergeCell ref="L43:L46"/>
    <mergeCell ref="M43:M46"/>
    <mergeCell ref="N43:N46"/>
    <mergeCell ref="O43:O46"/>
    <mergeCell ref="P47:P50"/>
    <mergeCell ref="Q47:Q50"/>
    <mergeCell ref="R47:R50"/>
    <mergeCell ref="S47:S50"/>
    <mergeCell ref="Y47:Y50"/>
    <mergeCell ref="A57:A59"/>
    <mergeCell ref="A66:E66"/>
    <mergeCell ref="A68:A70"/>
    <mergeCell ref="A1:C1"/>
    <mergeCell ref="A2:C2"/>
    <mergeCell ref="T53:T55"/>
    <mergeCell ref="U53:U55"/>
    <mergeCell ref="V53:V55"/>
    <mergeCell ref="W53:W55"/>
    <mergeCell ref="X53:X55"/>
    <mergeCell ref="O53:O55"/>
    <mergeCell ref="P53:P55"/>
    <mergeCell ref="Q53:Q55"/>
    <mergeCell ref="R53:R55"/>
    <mergeCell ref="S53:S55"/>
    <mergeCell ref="H62:H64"/>
    <mergeCell ref="I62:I64"/>
    <mergeCell ref="J62:J64"/>
    <mergeCell ref="K62:K64"/>
  </mergeCells>
  <phoneticPr fontId="8" type="noConversion"/>
  <hyperlinks>
    <hyperlink ref="D6" r:id="rId1" display="https://2050partners.sharepoint.com/:w:/r/sites/CalBEMCollaborativeEfforts/Shared Documents/Working Group 1 - Streamlined Process/D - Complexity of Compliance/Prototype Unification/Project Development/Phase 2 (Collect Inputs) Development/NonRes-Vintage bins-Draft Report-30Nov2023-Final.docx?d=w8560be34ea9744e086bccf7767b0a3cf&amp;csf=1&amp;web=1&amp;e=tpxacv" xr:uid="{9B264631-F0F0-4192-B5C5-F574CB46B1DA}"/>
  </hyperlinks>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9DC9C1-ABE9-4C74-8C0A-F769CBEC5074}">
  <sheetPr codeName="Sheet5"/>
  <dimension ref="A1:P18"/>
  <sheetViews>
    <sheetView zoomScaleNormal="100" workbookViewId="0"/>
  </sheetViews>
  <sheetFormatPr defaultColWidth="8.7109375" defaultRowHeight="13.15"/>
  <cols>
    <col min="1" max="1" width="29.7109375" style="68" customWidth="1"/>
    <col min="2" max="3" width="25" style="68" customWidth="1"/>
    <col min="4" max="5" width="17.28515625" style="68" customWidth="1"/>
    <col min="6" max="6" width="14.7109375" style="68" customWidth="1"/>
    <col min="7" max="7" width="12.7109375" style="68" customWidth="1"/>
    <col min="8" max="8" width="12" style="68" bestFit="1" customWidth="1"/>
    <col min="9" max="10" width="11.28515625" style="68" customWidth="1"/>
    <col min="11" max="11" width="32.5703125" style="68" customWidth="1"/>
    <col min="12" max="12" width="10.140625" style="68" customWidth="1"/>
    <col min="13" max="13" width="12.7109375" style="68" customWidth="1"/>
    <col min="14" max="14" width="25.28515625" style="68" customWidth="1"/>
    <col min="15" max="15" width="22.28515625" style="68" bestFit="1" customWidth="1"/>
    <col min="16" max="16" width="18.28515625" style="68" customWidth="1"/>
    <col min="17" max="17" width="25.7109375" style="68" customWidth="1"/>
    <col min="18" max="18" width="22.7109375" style="68" customWidth="1"/>
    <col min="19" max="19" width="16.28515625" style="68" customWidth="1"/>
    <col min="20" max="20" width="6.7109375" style="68" bestFit="1" customWidth="1"/>
    <col min="21" max="25" width="17.28515625" style="68" customWidth="1"/>
    <col min="26" max="16384" width="8.7109375" style="68"/>
  </cols>
  <sheetData>
    <row r="1" spans="1:16" ht="25.9" customHeight="1" thickBot="1">
      <c r="A1" s="849" t="str">
        <f>"Proposed Layout - "&amp;Prototype!A2</f>
        <v>Proposed Layout - RestaurantFastFood</v>
      </c>
      <c r="B1" s="849"/>
      <c r="C1" s="849"/>
      <c r="D1" s="849"/>
      <c r="E1" s="849"/>
      <c r="F1" s="849"/>
      <c r="G1" s="849"/>
      <c r="H1" s="849"/>
      <c r="I1" s="849"/>
      <c r="J1" s="849"/>
      <c r="K1" s="849"/>
    </row>
    <row r="2" spans="1:16" ht="39.6" customHeight="1">
      <c r="A2" s="78" t="s">
        <v>164</v>
      </c>
      <c r="B2" s="78" t="s">
        <v>165</v>
      </c>
      <c r="C2" s="88" t="s">
        <v>166</v>
      </c>
      <c r="D2" s="88" t="s">
        <v>167</v>
      </c>
      <c r="E2" s="88" t="s">
        <v>168</v>
      </c>
      <c r="F2" s="89" t="s">
        <v>169</v>
      </c>
      <c r="G2" s="819" t="s">
        <v>170</v>
      </c>
      <c r="H2" s="88" t="s">
        <v>171</v>
      </c>
      <c r="I2" s="88" t="s">
        <v>172</v>
      </c>
      <c r="J2" s="270" t="s">
        <v>173</v>
      </c>
      <c r="K2" s="88" t="s">
        <v>174</v>
      </c>
      <c r="M2" s="850" t="s">
        <v>175</v>
      </c>
      <c r="N2" s="851"/>
      <c r="O2" s="98"/>
      <c r="P2" s="98"/>
    </row>
    <row r="3" spans="1:16" ht="17.649999999999999" customHeight="1">
      <c r="A3" s="277" t="s">
        <v>176</v>
      </c>
      <c r="B3" s="277" t="s">
        <v>99</v>
      </c>
      <c r="C3" s="140" t="s">
        <v>177</v>
      </c>
      <c r="D3" s="140" t="s">
        <v>178</v>
      </c>
      <c r="E3" s="140" t="s">
        <v>179</v>
      </c>
      <c r="F3" s="281">
        <f>G3/$G$6</f>
        <v>0.5</v>
      </c>
      <c r="G3" s="141">
        <v>1250</v>
      </c>
      <c r="H3" s="141">
        <f>G3*Prototype!$B$15</f>
        <v>12500</v>
      </c>
      <c r="I3" s="140">
        <v>1</v>
      </c>
      <c r="J3" s="79">
        <f>K3*G3/1000</f>
        <v>41.25</v>
      </c>
      <c r="K3" s="80">
        <v>33</v>
      </c>
      <c r="M3" s="852"/>
      <c r="N3" s="853"/>
      <c r="O3" s="98"/>
      <c r="P3" s="98"/>
    </row>
    <row r="4" spans="1:16" ht="17.649999999999999" customHeight="1">
      <c r="A4" s="277" t="s">
        <v>180</v>
      </c>
      <c r="B4" s="277" t="s">
        <v>100</v>
      </c>
      <c r="C4" s="140" t="s">
        <v>181</v>
      </c>
      <c r="D4" s="140" t="s">
        <v>100</v>
      </c>
      <c r="E4" s="140" t="s">
        <v>179</v>
      </c>
      <c r="F4" s="281">
        <f t="shared" ref="F4" si="0">G4/$G$6</f>
        <v>0.5</v>
      </c>
      <c r="G4" s="141">
        <v>1250</v>
      </c>
      <c r="H4" s="141">
        <f>G4*Prototype!$B$15</f>
        <v>12500</v>
      </c>
      <c r="I4" s="79">
        <v>1</v>
      </c>
      <c r="J4" s="79">
        <f t="shared" ref="J4:J5" si="1">K4*G4/1000</f>
        <v>3.75</v>
      </c>
      <c r="K4" s="80">
        <v>3</v>
      </c>
      <c r="M4" s="852"/>
      <c r="N4" s="853"/>
      <c r="O4" s="98"/>
      <c r="P4" s="98"/>
    </row>
    <row r="5" spans="1:16" ht="17.649999999999999" customHeight="1">
      <c r="A5" s="277" t="s">
        <v>182</v>
      </c>
      <c r="B5" s="277" t="s">
        <v>182</v>
      </c>
      <c r="C5" s="140" t="s">
        <v>183</v>
      </c>
      <c r="D5" s="140"/>
      <c r="E5" s="140" t="s">
        <v>184</v>
      </c>
      <c r="F5" s="281"/>
      <c r="G5" s="141">
        <v>2500</v>
      </c>
      <c r="H5" s="141">
        <f>G5*Prototype!$B$15</f>
        <v>25000</v>
      </c>
      <c r="I5" s="79">
        <v>1</v>
      </c>
      <c r="J5" s="79">
        <f t="shared" si="1"/>
        <v>0</v>
      </c>
      <c r="K5" s="80"/>
      <c r="M5" s="852"/>
      <c r="N5" s="853"/>
      <c r="O5" s="98"/>
      <c r="P5" s="98"/>
    </row>
    <row r="6" spans="1:16" ht="31.9" customHeight="1">
      <c r="A6" s="331" t="s">
        <v>185</v>
      </c>
      <c r="B6" s="331" t="s">
        <v>186</v>
      </c>
      <c r="C6" s="577" t="s">
        <v>187</v>
      </c>
      <c r="D6" s="332" t="s">
        <v>188</v>
      </c>
      <c r="E6" s="332" t="s">
        <v>189</v>
      </c>
      <c r="F6" s="353">
        <f>SUM(F3:F4)</f>
        <v>1</v>
      </c>
      <c r="G6" s="353">
        <f>SUM(G3:G4)</f>
        <v>2500</v>
      </c>
      <c r="H6" s="79">
        <f>SUM(H3:H4)</f>
        <v>25000</v>
      </c>
      <c r="I6" s="79"/>
      <c r="J6" s="79"/>
      <c r="K6" s="80"/>
      <c r="M6" s="852"/>
      <c r="N6" s="853"/>
      <c r="O6" s="98"/>
      <c r="P6" s="98"/>
    </row>
    <row r="7" spans="1:16" ht="15" customHeight="1">
      <c r="A7" s="334"/>
      <c r="B7" s="334"/>
      <c r="C7" s="334"/>
      <c r="D7" s="335"/>
      <c r="E7" s="335"/>
      <c r="F7" s="336"/>
      <c r="G7" s="336"/>
      <c r="H7" s="116"/>
      <c r="I7" s="116"/>
      <c r="J7" s="116"/>
      <c r="K7" s="337"/>
      <c r="M7" s="852"/>
      <c r="N7" s="853"/>
      <c r="O7" s="98"/>
      <c r="P7" s="98"/>
    </row>
    <row r="8" spans="1:16" ht="14.45" customHeight="1">
      <c r="A8" s="334"/>
      <c r="B8" s="334"/>
      <c r="C8" s="334"/>
      <c r="D8" s="335"/>
      <c r="E8" s="335"/>
      <c r="F8" s="336"/>
      <c r="G8" s="336"/>
      <c r="H8" s="116"/>
      <c r="I8" s="116"/>
      <c r="J8" s="116"/>
      <c r="K8" s="337"/>
      <c r="M8" s="852"/>
      <c r="N8" s="853"/>
    </row>
    <row r="9" spans="1:16" ht="15" customHeight="1">
      <c r="G9" s="83"/>
      <c r="H9" s="83"/>
      <c r="I9" s="83"/>
      <c r="J9" s="83"/>
      <c r="K9" s="380"/>
      <c r="M9" s="852"/>
      <c r="N9" s="853"/>
    </row>
    <row r="10" spans="1:16" ht="14.45" customHeight="1">
      <c r="A10" s="374"/>
      <c r="B10" s="374"/>
      <c r="C10" s="374"/>
      <c r="D10" s="375"/>
      <c r="E10" s="375"/>
      <c r="F10" s="376"/>
      <c r="G10" s="375"/>
      <c r="H10" s="375"/>
      <c r="I10" s="375"/>
      <c r="J10" s="375"/>
      <c r="K10" s="377"/>
      <c r="M10" s="852"/>
      <c r="N10" s="853"/>
    </row>
    <row r="11" spans="1:16" ht="14.45" customHeight="1" thickBot="1">
      <c r="A11" s="374"/>
      <c r="B11" s="374"/>
      <c r="C11" s="374"/>
      <c r="D11" s="375"/>
      <c r="E11" s="375"/>
      <c r="F11" s="376"/>
      <c r="G11" s="375"/>
      <c r="H11" s="375"/>
      <c r="I11" s="375"/>
      <c r="J11" s="375"/>
      <c r="K11" s="377"/>
      <c r="M11" s="854"/>
      <c r="N11" s="855"/>
    </row>
    <row r="12" spans="1:16">
      <c r="A12" s="378"/>
      <c r="B12" s="378"/>
      <c r="C12" s="378"/>
      <c r="D12" s="379"/>
      <c r="E12" s="379"/>
      <c r="F12" s="379"/>
      <c r="G12" s="379"/>
      <c r="H12" s="379"/>
      <c r="I12" s="375"/>
      <c r="J12" s="375"/>
      <c r="K12" s="377"/>
    </row>
    <row r="13" spans="1:16">
      <c r="G13" s="83"/>
      <c r="H13" s="83"/>
      <c r="I13" s="83"/>
      <c r="J13" s="83"/>
      <c r="K13" s="83"/>
    </row>
    <row r="14" spans="1:16">
      <c r="G14" s="83"/>
      <c r="H14" s="83"/>
      <c r="I14" s="83"/>
      <c r="J14" s="83"/>
      <c r="K14" s="83"/>
    </row>
    <row r="15" spans="1:16" ht="26.25" customHeight="1">
      <c r="G15" s="83"/>
      <c r="H15" s="83"/>
      <c r="I15" s="83"/>
      <c r="J15" s="83"/>
      <c r="K15" s="83"/>
    </row>
    <row r="16" spans="1:16">
      <c r="G16" s="83"/>
      <c r="H16" s="83"/>
      <c r="I16" s="83"/>
      <c r="J16" s="83"/>
      <c r="K16" s="83"/>
    </row>
    <row r="17" spans="1:11" s="788" customFormat="1" hidden="1">
      <c r="A17" s="84" t="s">
        <v>80</v>
      </c>
      <c r="B17" s="84"/>
      <c r="C17" s="84"/>
      <c r="D17" s="84"/>
      <c r="E17" s="84"/>
      <c r="F17" s="84"/>
      <c r="G17" s="85"/>
      <c r="H17" s="87"/>
      <c r="I17" s="84"/>
      <c r="J17" s="84"/>
      <c r="K17" s="84"/>
    </row>
    <row r="18" spans="1:11">
      <c r="B18" s="82"/>
      <c r="C18" s="82"/>
      <c r="D18" s="82"/>
      <c r="E18" s="82"/>
      <c r="F18" s="82"/>
    </row>
  </sheetData>
  <mergeCells count="2">
    <mergeCell ref="A1:K1"/>
    <mergeCell ref="M2:N11"/>
  </mergeCells>
  <phoneticPr fontId="8" type="noConversion"/>
  <pageMargins left="0.7" right="0.7" top="0.75" bottom="0.75" header="0.3" footer="0.3"/>
  <pageSetup orientation="portrait"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A8B1D8B2-274E-40DA-B15B-4C00BD6091D9}">
          <x14:formula1>
            <xm:f>Data!$A$2:$A$200</xm:f>
          </x14:formula1>
          <xm:sqref>A3:A5</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3093AA-CE58-48DD-B4C9-82527CB4498E}">
  <sheetPr codeName="Sheet2"/>
  <dimension ref="A1:BN106"/>
  <sheetViews>
    <sheetView zoomScale="85" zoomScaleNormal="85" workbookViewId="0">
      <selection sqref="A1:X1"/>
    </sheetView>
  </sheetViews>
  <sheetFormatPr defaultColWidth="9.28515625" defaultRowHeight="13.9"/>
  <cols>
    <col min="1" max="1" width="17.28515625" style="117" customWidth="1"/>
    <col min="2" max="2" width="18.28515625" style="120" customWidth="1"/>
    <col min="3" max="3" width="20.85546875" style="117" customWidth="1"/>
    <col min="4" max="4" width="40.28515625" style="117" customWidth="1"/>
    <col min="5" max="5" width="13.28515625" style="117" customWidth="1"/>
    <col min="6" max="6" width="15.7109375" style="117" customWidth="1"/>
    <col min="7" max="7" width="20.5703125" style="121" customWidth="1"/>
    <col min="8" max="8" width="42.7109375" style="117" customWidth="1"/>
    <col min="9" max="9" width="6.85546875" style="117" customWidth="1"/>
    <col min="10" max="12" width="7" style="117" customWidth="1"/>
    <col min="13" max="14" width="7.28515625" style="117" customWidth="1"/>
    <col min="15" max="15" width="7" style="117" customWidth="1"/>
    <col min="16" max="16" width="7.140625" style="117" customWidth="1"/>
    <col min="17" max="17" width="7.5703125" style="117" customWidth="1"/>
    <col min="18" max="21" width="7" style="117" customWidth="1"/>
    <col min="22" max="22" width="7.7109375" style="117" customWidth="1"/>
    <col min="23" max="24" width="7" style="117" customWidth="1"/>
    <col min="25" max="26" width="9.28515625" style="117"/>
    <col min="27" max="30" width="7.7109375" style="117" customWidth="1"/>
    <col min="31" max="31" width="9.7109375" style="117" customWidth="1"/>
    <col min="32" max="32" width="7.5703125" style="117" customWidth="1"/>
    <col min="33" max="33" width="11.42578125" style="117" customWidth="1"/>
    <col min="34" max="42" width="7.7109375" style="117" customWidth="1"/>
    <col min="43" max="46" width="10.42578125" style="117" customWidth="1"/>
    <col min="47" max="47" width="9.85546875" style="117" customWidth="1"/>
    <col min="48" max="48" width="10.42578125" style="117" customWidth="1"/>
    <col min="49" max="49" width="21.7109375" style="117" customWidth="1"/>
    <col min="50" max="50" width="10.42578125" style="117" customWidth="1"/>
    <col min="51" max="53" width="7.42578125" style="117" customWidth="1"/>
    <col min="54" max="54" width="7.7109375" style="117" customWidth="1"/>
    <col min="55" max="55" width="7.42578125" style="117" customWidth="1"/>
    <col min="56" max="56" width="13.7109375" style="117" customWidth="1"/>
    <col min="57" max="60" width="7.42578125" style="117" customWidth="1"/>
    <col min="61" max="62" width="9.7109375" style="117" bestFit="1" customWidth="1"/>
    <col min="63" max="16384" width="9.28515625" style="117"/>
  </cols>
  <sheetData>
    <row r="1" spans="1:44" ht="25.15" customHeight="1">
      <c r="A1" s="857" t="str">
        <f>"Envelope - "&amp;Prototype!A2</f>
        <v>Envelope - RestaurantFastFood</v>
      </c>
      <c r="B1" s="857"/>
      <c r="C1" s="857"/>
      <c r="D1" s="857"/>
      <c r="E1" s="857"/>
      <c r="F1" s="857"/>
      <c r="G1" s="857"/>
      <c r="H1" s="857"/>
      <c r="I1" s="857"/>
      <c r="J1" s="857"/>
      <c r="K1" s="857"/>
      <c r="L1" s="857"/>
      <c r="M1" s="857"/>
      <c r="N1" s="857"/>
      <c r="O1" s="857"/>
      <c r="P1" s="857"/>
      <c r="Q1" s="857"/>
      <c r="R1" s="857"/>
      <c r="S1" s="857"/>
      <c r="T1" s="857"/>
      <c r="U1" s="857"/>
      <c r="V1" s="857"/>
      <c r="W1" s="857"/>
      <c r="X1" s="857"/>
      <c r="Y1" s="66"/>
      <c r="Z1" s="66"/>
      <c r="AA1" s="66"/>
      <c r="AB1" s="66"/>
      <c r="AC1" s="66"/>
      <c r="AD1" s="66"/>
      <c r="AE1" s="66"/>
      <c r="AF1" s="66"/>
      <c r="AG1" s="66"/>
      <c r="AH1" s="66"/>
      <c r="AI1" s="66"/>
      <c r="AJ1" s="66"/>
      <c r="AK1" s="66"/>
      <c r="AL1" s="66"/>
      <c r="AM1" s="66"/>
      <c r="AN1" s="66"/>
      <c r="AO1" s="66"/>
      <c r="AP1" s="66"/>
      <c r="AQ1" s="66"/>
      <c r="AR1" s="66"/>
    </row>
    <row r="2" spans="1:44" ht="27" customHeight="1">
      <c r="A2" s="96" t="s">
        <v>190</v>
      </c>
      <c r="B2" s="96" t="s">
        <v>7</v>
      </c>
      <c r="C2" s="96" t="s">
        <v>191</v>
      </c>
      <c r="D2" s="96" t="s">
        <v>192</v>
      </c>
      <c r="E2" s="126" t="s">
        <v>193</v>
      </c>
      <c r="F2" s="96" t="s">
        <v>194</v>
      </c>
      <c r="G2" s="126" t="s">
        <v>195</v>
      </c>
      <c r="H2" s="96" t="s">
        <v>196</v>
      </c>
      <c r="I2" s="96" t="s">
        <v>197</v>
      </c>
      <c r="J2" s="96" t="s">
        <v>198</v>
      </c>
      <c r="K2" s="96" t="s">
        <v>199</v>
      </c>
      <c r="L2" s="96" t="s">
        <v>200</v>
      </c>
      <c r="M2" s="96" t="s">
        <v>201</v>
      </c>
      <c r="N2" s="96" t="s">
        <v>202</v>
      </c>
      <c r="O2" s="96" t="s">
        <v>203</v>
      </c>
      <c r="P2" s="96" t="s">
        <v>204</v>
      </c>
      <c r="Q2" s="96" t="s">
        <v>205</v>
      </c>
      <c r="R2" s="96" t="s">
        <v>206</v>
      </c>
      <c r="S2" s="96" t="s">
        <v>207</v>
      </c>
      <c r="T2" s="96" t="s">
        <v>208</v>
      </c>
      <c r="U2" s="96" t="s">
        <v>209</v>
      </c>
      <c r="V2" s="96" t="s">
        <v>210</v>
      </c>
      <c r="W2" s="96" t="s">
        <v>211</v>
      </c>
      <c r="X2" s="96" t="s">
        <v>212</v>
      </c>
      <c r="Y2" s="66"/>
      <c r="Z2" s="66"/>
      <c r="AA2" s="66"/>
      <c r="AB2" s="66"/>
      <c r="AC2" s="66"/>
      <c r="AD2" s="66"/>
      <c r="AE2" s="66"/>
      <c r="AF2" s="66"/>
      <c r="AG2" s="66"/>
      <c r="AH2" s="66"/>
      <c r="AI2" s="66"/>
      <c r="AJ2" s="66"/>
      <c r="AK2" s="66"/>
      <c r="AL2" s="66"/>
      <c r="AM2" s="66"/>
      <c r="AN2" s="66"/>
      <c r="AO2" s="66"/>
      <c r="AP2" s="66"/>
      <c r="AQ2" s="66"/>
      <c r="AR2" s="66"/>
    </row>
    <row r="3" spans="1:44" ht="13.9" customHeight="1">
      <c r="A3" s="859" t="s">
        <v>213</v>
      </c>
      <c r="B3" s="859" t="s">
        <v>43</v>
      </c>
      <c r="C3" s="858" t="s">
        <v>214</v>
      </c>
      <c r="D3" s="858" t="s">
        <v>215</v>
      </c>
      <c r="E3" s="859" t="s">
        <v>216</v>
      </c>
      <c r="F3" s="803" t="s">
        <v>217</v>
      </c>
      <c r="G3" s="803" t="s">
        <v>76</v>
      </c>
      <c r="H3" s="223" t="s">
        <v>218</v>
      </c>
      <c r="I3" s="345">
        <v>0.29199999999999998</v>
      </c>
      <c r="J3" s="345">
        <v>0.29199999999999998</v>
      </c>
      <c r="K3" s="345">
        <v>0.29199999999999998</v>
      </c>
      <c r="L3" s="345">
        <v>0.29199999999999998</v>
      </c>
      <c r="M3" s="345">
        <v>0.29199999999999998</v>
      </c>
      <c r="N3" s="345">
        <v>0.29199999999999998</v>
      </c>
      <c r="O3" s="345">
        <v>0.29199999999999998</v>
      </c>
      <c r="P3" s="345">
        <v>0.29199999999999998</v>
      </c>
      <c r="Q3" s="345">
        <v>0.29199999999999998</v>
      </c>
      <c r="R3" s="345">
        <v>0.29199999999999998</v>
      </c>
      <c r="S3" s="345">
        <v>0.29199999999999998</v>
      </c>
      <c r="T3" s="345">
        <v>0.29199999999999998</v>
      </c>
      <c r="U3" s="345">
        <v>0.29199999999999998</v>
      </c>
      <c r="V3" s="345">
        <v>0.29199999999999998</v>
      </c>
      <c r="W3" s="345">
        <v>0.29199999999999998</v>
      </c>
      <c r="X3" s="345">
        <v>0.29199999999999998</v>
      </c>
      <c r="Y3" s="66"/>
      <c r="Z3" s="66"/>
      <c r="AA3" s="66"/>
      <c r="AB3" s="66"/>
      <c r="AC3" s="66"/>
      <c r="AD3" s="66"/>
      <c r="AE3" s="66"/>
      <c r="AF3" s="66"/>
      <c r="AG3" s="66"/>
      <c r="AH3" s="66"/>
      <c r="AI3" s="66"/>
      <c r="AJ3" s="66"/>
      <c r="AK3" s="66"/>
      <c r="AL3" s="66"/>
      <c r="AM3" s="66"/>
      <c r="AN3" s="66"/>
      <c r="AO3" s="66"/>
      <c r="AP3" s="66"/>
      <c r="AQ3" s="66"/>
      <c r="AR3" s="66"/>
    </row>
    <row r="4" spans="1:44" ht="33" customHeight="1">
      <c r="A4" s="859"/>
      <c r="B4" s="859"/>
      <c r="C4" s="858"/>
      <c r="D4" s="858"/>
      <c r="E4" s="859"/>
      <c r="F4" s="215" t="s">
        <v>219</v>
      </c>
      <c r="G4" s="215">
        <v>1986</v>
      </c>
      <c r="H4" s="381" t="s">
        <v>220</v>
      </c>
      <c r="I4" s="382">
        <f>1/7.52</f>
        <v>0.13297872340425532</v>
      </c>
      <c r="J4" s="382">
        <f t="shared" ref="J4:X4" si="0">1/7.52</f>
        <v>0.13297872340425532</v>
      </c>
      <c r="K4" s="382">
        <f t="shared" si="0"/>
        <v>0.13297872340425532</v>
      </c>
      <c r="L4" s="382">
        <f t="shared" si="0"/>
        <v>0.13297872340425532</v>
      </c>
      <c r="M4" s="382">
        <f t="shared" si="0"/>
        <v>0.13297872340425532</v>
      </c>
      <c r="N4" s="382">
        <f t="shared" si="0"/>
        <v>0.13297872340425532</v>
      </c>
      <c r="O4" s="382">
        <f t="shared" si="0"/>
        <v>0.13297872340425532</v>
      </c>
      <c r="P4" s="382">
        <f t="shared" si="0"/>
        <v>0.13297872340425532</v>
      </c>
      <c r="Q4" s="382">
        <f t="shared" si="0"/>
        <v>0.13297872340425532</v>
      </c>
      <c r="R4" s="382">
        <f t="shared" si="0"/>
        <v>0.13297872340425532</v>
      </c>
      <c r="S4" s="382">
        <f t="shared" si="0"/>
        <v>0.13297872340425532</v>
      </c>
      <c r="T4" s="382">
        <f t="shared" si="0"/>
        <v>0.13297872340425532</v>
      </c>
      <c r="U4" s="382">
        <f t="shared" si="0"/>
        <v>0.13297872340425532</v>
      </c>
      <c r="V4" s="382">
        <f t="shared" si="0"/>
        <v>0.13297872340425532</v>
      </c>
      <c r="W4" s="382">
        <f t="shared" si="0"/>
        <v>0.13297872340425532</v>
      </c>
      <c r="X4" s="382">
        <f t="shared" si="0"/>
        <v>0.13297872340425532</v>
      </c>
      <c r="Y4" s="204"/>
      <c r="Z4" s="66"/>
      <c r="AA4" s="66"/>
      <c r="AB4" s="66"/>
      <c r="AC4" s="66"/>
      <c r="AD4" s="66"/>
      <c r="AE4" s="66"/>
      <c r="AF4" s="66"/>
      <c r="AG4" s="66"/>
      <c r="AH4" s="66"/>
      <c r="AI4" s="66"/>
      <c r="AJ4" s="66"/>
      <c r="AK4" s="66"/>
      <c r="AL4" s="66"/>
      <c r="AM4" s="66"/>
      <c r="AN4" s="66"/>
      <c r="AO4" s="66"/>
      <c r="AP4" s="66"/>
      <c r="AQ4" s="66"/>
      <c r="AR4" s="66"/>
    </row>
    <row r="5" spans="1:44">
      <c r="A5" s="859"/>
      <c r="B5" s="859"/>
      <c r="C5" s="858"/>
      <c r="D5" s="858"/>
      <c r="E5" s="859"/>
      <c r="F5" s="216" t="s">
        <v>221</v>
      </c>
      <c r="G5" s="216">
        <v>2001</v>
      </c>
      <c r="H5" s="217" t="s">
        <v>222</v>
      </c>
      <c r="I5" s="342">
        <v>8.4000000000000005E-2</v>
      </c>
      <c r="J5" s="342">
        <v>8.4000000000000005E-2</v>
      </c>
      <c r="K5" s="342">
        <v>9.1999999999999998E-2</v>
      </c>
      <c r="L5" s="342">
        <v>9.1999999999999998E-2</v>
      </c>
      <c r="M5" s="342">
        <v>9.1999999999999998E-2</v>
      </c>
      <c r="N5" s="342">
        <v>9.1999999999999998E-2</v>
      </c>
      <c r="O5" s="342">
        <v>9.1999999999999998E-2</v>
      </c>
      <c r="P5" s="342">
        <v>9.1999999999999998E-2</v>
      </c>
      <c r="Q5" s="342">
        <v>9.1999999999999998E-2</v>
      </c>
      <c r="R5" s="342">
        <v>8.4000000000000005E-2</v>
      </c>
      <c r="S5" s="342">
        <v>8.4000000000000005E-2</v>
      </c>
      <c r="T5" s="342">
        <v>8.4000000000000005E-2</v>
      </c>
      <c r="U5" s="342">
        <v>8.4000000000000005E-2</v>
      </c>
      <c r="V5" s="342">
        <v>8.4000000000000005E-2</v>
      </c>
      <c r="W5" s="342">
        <v>8.4000000000000005E-2</v>
      </c>
      <c r="X5" s="342">
        <v>8.4000000000000005E-2</v>
      </c>
      <c r="Y5" s="147"/>
      <c r="Z5" s="66"/>
      <c r="AA5" s="66"/>
      <c r="AB5" s="66"/>
      <c r="AC5" s="66"/>
      <c r="AD5" s="66"/>
      <c r="AE5" s="66"/>
      <c r="AF5" s="66"/>
      <c r="AG5" s="66"/>
      <c r="AH5" s="66"/>
      <c r="AI5" s="66"/>
      <c r="AJ5" s="66"/>
      <c r="AK5" s="66"/>
      <c r="AL5" s="66"/>
      <c r="AM5" s="66"/>
      <c r="AN5" s="66"/>
      <c r="AO5" s="66"/>
      <c r="AP5" s="66"/>
      <c r="AQ5" s="66"/>
      <c r="AR5" s="66"/>
    </row>
    <row r="6" spans="1:44">
      <c r="A6" s="859"/>
      <c r="B6" s="859"/>
      <c r="C6" s="858"/>
      <c r="D6" s="858"/>
      <c r="E6" s="859"/>
      <c r="F6" s="213" t="s">
        <v>223</v>
      </c>
      <c r="G6" s="213">
        <v>2013</v>
      </c>
      <c r="H6" s="218" t="s">
        <v>224</v>
      </c>
      <c r="I6" s="343">
        <v>0.10199999999999999</v>
      </c>
      <c r="J6" s="343">
        <v>5.8999999999999997E-2</v>
      </c>
      <c r="K6" s="343">
        <v>0.11</v>
      </c>
      <c r="L6" s="343">
        <v>5.8999999999999997E-2</v>
      </c>
      <c r="M6" s="343">
        <v>0.10199999999999999</v>
      </c>
      <c r="N6" s="343">
        <v>0.11</v>
      </c>
      <c r="O6" s="343">
        <v>0.11</v>
      </c>
      <c r="P6" s="343">
        <v>0.10199999999999999</v>
      </c>
      <c r="Q6" s="343">
        <v>5.8999999999999997E-2</v>
      </c>
      <c r="R6" s="343">
        <v>5.8999999999999997E-2</v>
      </c>
      <c r="S6" s="343">
        <v>5.8999999999999997E-2</v>
      </c>
      <c r="T6" s="343">
        <v>5.8999999999999997E-2</v>
      </c>
      <c r="U6" s="343">
        <v>5.8999999999999997E-2</v>
      </c>
      <c r="V6" s="343">
        <v>5.8999999999999997E-2</v>
      </c>
      <c r="W6" s="343">
        <v>4.2000000000000003E-2</v>
      </c>
      <c r="X6" s="343">
        <v>5.8999999999999997E-2</v>
      </c>
      <c r="Y6" s="147"/>
      <c r="Z6" s="66"/>
      <c r="AA6" s="66"/>
      <c r="AB6" s="66"/>
      <c r="AC6" s="66"/>
      <c r="AD6" s="66"/>
      <c r="AE6" s="66"/>
      <c r="AF6" s="66"/>
      <c r="AG6" s="66"/>
      <c r="AH6" s="66"/>
      <c r="AI6" s="66"/>
      <c r="AJ6" s="66"/>
      <c r="AK6" s="66"/>
      <c r="AL6" s="66"/>
      <c r="AM6" s="66"/>
      <c r="AN6" s="66"/>
      <c r="AO6" s="66"/>
      <c r="AP6" s="66"/>
      <c r="AQ6" s="66"/>
      <c r="AR6" s="66"/>
    </row>
    <row r="7" spans="1:44">
      <c r="A7" s="859"/>
      <c r="B7" s="859"/>
      <c r="C7" s="858"/>
      <c r="D7" s="858"/>
      <c r="E7" s="859"/>
      <c r="F7" s="211" t="s">
        <v>225</v>
      </c>
      <c r="G7" s="212">
        <v>2025</v>
      </c>
      <c r="H7" s="219" t="s">
        <v>224</v>
      </c>
      <c r="I7" s="212">
        <v>7.8E-2</v>
      </c>
      <c r="J7" s="212">
        <v>5.2999999999999999E-2</v>
      </c>
      <c r="K7" s="212">
        <v>0.10199999999999999</v>
      </c>
      <c r="L7" s="212">
        <v>5.2999999999999999E-2</v>
      </c>
      <c r="M7" s="212">
        <v>9.5000000000000001E-2</v>
      </c>
      <c r="N7" s="212">
        <v>0.10199999999999999</v>
      </c>
      <c r="O7" s="212">
        <v>0.10199999999999999</v>
      </c>
      <c r="P7" s="212">
        <v>9.5000000000000001E-2</v>
      </c>
      <c r="Q7" s="212">
        <v>5.2999999999999999E-2</v>
      </c>
      <c r="R7" s="212">
        <v>5.2999999999999999E-2</v>
      </c>
      <c r="S7" s="212">
        <v>4.2000000000000003E-2</v>
      </c>
      <c r="T7" s="212">
        <v>5.2999999999999999E-2</v>
      </c>
      <c r="U7" s="212">
        <v>5.2999999999999999E-2</v>
      </c>
      <c r="V7" s="212">
        <v>5.2999999999999999E-2</v>
      </c>
      <c r="W7" s="212">
        <v>3.7999999999999999E-2</v>
      </c>
      <c r="X7" s="212">
        <v>5.2999999999999999E-2</v>
      </c>
      <c r="Y7" s="147"/>
      <c r="Z7" s="66"/>
      <c r="AA7" s="66"/>
      <c r="AB7" s="66"/>
      <c r="AC7" s="66"/>
      <c r="AD7" s="66"/>
      <c r="AE7" s="66"/>
      <c r="AF7" s="66"/>
      <c r="AG7" s="66"/>
      <c r="AH7" s="66"/>
      <c r="AI7" s="66"/>
      <c r="AJ7" s="66"/>
      <c r="AK7" s="66"/>
      <c r="AL7" s="66"/>
      <c r="AM7" s="66"/>
      <c r="AN7" s="66"/>
      <c r="AO7" s="66"/>
      <c r="AP7" s="66"/>
      <c r="AQ7" s="66"/>
      <c r="AR7" s="66"/>
    </row>
    <row r="8" spans="1:44" ht="13.9" customHeight="1">
      <c r="A8" s="859" t="s">
        <v>226</v>
      </c>
      <c r="B8" s="859" t="s">
        <v>43</v>
      </c>
      <c r="C8" s="858" t="s">
        <v>227</v>
      </c>
      <c r="D8" s="858" t="s">
        <v>228</v>
      </c>
      <c r="E8" s="859" t="s">
        <v>216</v>
      </c>
      <c r="F8" s="803" t="s">
        <v>217</v>
      </c>
      <c r="G8" s="803" t="s">
        <v>76</v>
      </c>
      <c r="H8" s="860" t="s">
        <v>229</v>
      </c>
      <c r="I8" s="804">
        <f>I9</f>
        <v>5.7000000000000002E-2</v>
      </c>
      <c r="J8" s="804">
        <f t="shared" ref="J8:X8" si="1">J9</f>
        <v>5.7000000000000002E-2</v>
      </c>
      <c r="K8" s="804">
        <f t="shared" si="1"/>
        <v>5.7000000000000002E-2</v>
      </c>
      <c r="L8" s="804">
        <f t="shared" si="1"/>
        <v>5.7000000000000002E-2</v>
      </c>
      <c r="M8" s="804">
        <f t="shared" si="1"/>
        <v>5.7000000000000002E-2</v>
      </c>
      <c r="N8" s="804">
        <f t="shared" si="1"/>
        <v>7.8E-2</v>
      </c>
      <c r="O8" s="804">
        <f t="shared" si="1"/>
        <v>7.8E-2</v>
      </c>
      <c r="P8" s="804">
        <f t="shared" si="1"/>
        <v>7.8E-2</v>
      </c>
      <c r="Q8" s="804">
        <f t="shared" si="1"/>
        <v>7.8E-2</v>
      </c>
      <c r="R8" s="804">
        <f t="shared" si="1"/>
        <v>7.8E-2</v>
      </c>
      <c r="S8" s="804">
        <f t="shared" si="1"/>
        <v>5.7000000000000002E-2</v>
      </c>
      <c r="T8" s="804">
        <f t="shared" si="1"/>
        <v>5.7000000000000002E-2</v>
      </c>
      <c r="U8" s="804">
        <f t="shared" si="1"/>
        <v>5.7000000000000002E-2</v>
      </c>
      <c r="V8" s="804">
        <f t="shared" si="1"/>
        <v>5.7000000000000002E-2</v>
      </c>
      <c r="W8" s="804">
        <f t="shared" si="1"/>
        <v>5.7000000000000002E-2</v>
      </c>
      <c r="X8" s="804">
        <f t="shared" si="1"/>
        <v>5.7000000000000002E-2</v>
      </c>
      <c r="Y8" s="147"/>
      <c r="Z8" s="748"/>
      <c r="AA8" s="748"/>
      <c r="AB8" s="748"/>
      <c r="AC8" s="748"/>
      <c r="AD8" s="748"/>
      <c r="AE8" s="748"/>
      <c r="AF8" s="748"/>
      <c r="AG8" s="748"/>
      <c r="AH8" s="748"/>
      <c r="AI8" s="748"/>
      <c r="AJ8" s="748"/>
      <c r="AK8" s="748"/>
      <c r="AL8" s="748"/>
      <c r="AM8" s="748"/>
      <c r="AN8" s="748"/>
      <c r="AO8" s="748"/>
      <c r="AP8" s="748"/>
      <c r="AQ8" s="748"/>
      <c r="AR8" s="66"/>
    </row>
    <row r="9" spans="1:44" ht="13.9" customHeight="1">
      <c r="A9" s="859"/>
      <c r="B9" s="859"/>
      <c r="C9" s="858"/>
      <c r="D9" s="858"/>
      <c r="E9" s="859"/>
      <c r="F9" s="215" t="s">
        <v>219</v>
      </c>
      <c r="G9" s="215">
        <v>1992</v>
      </c>
      <c r="H9" s="861"/>
      <c r="I9" s="346">
        <v>5.7000000000000002E-2</v>
      </c>
      <c r="J9" s="346">
        <v>5.7000000000000002E-2</v>
      </c>
      <c r="K9" s="346">
        <v>5.7000000000000002E-2</v>
      </c>
      <c r="L9" s="346">
        <v>5.7000000000000002E-2</v>
      </c>
      <c r="M9" s="346">
        <v>5.7000000000000002E-2</v>
      </c>
      <c r="N9" s="346">
        <v>7.8E-2</v>
      </c>
      <c r="O9" s="346">
        <v>7.8E-2</v>
      </c>
      <c r="P9" s="346">
        <v>7.8E-2</v>
      </c>
      <c r="Q9" s="346">
        <v>7.8E-2</v>
      </c>
      <c r="R9" s="346">
        <v>7.8E-2</v>
      </c>
      <c r="S9" s="346">
        <v>5.7000000000000002E-2</v>
      </c>
      <c r="T9" s="346">
        <v>5.7000000000000002E-2</v>
      </c>
      <c r="U9" s="346">
        <v>5.7000000000000002E-2</v>
      </c>
      <c r="V9" s="346">
        <v>5.7000000000000002E-2</v>
      </c>
      <c r="W9" s="346">
        <v>5.7000000000000002E-2</v>
      </c>
      <c r="X9" s="346">
        <v>5.7000000000000002E-2</v>
      </c>
      <c r="Y9" s="147"/>
      <c r="Z9" s="748"/>
      <c r="AA9" s="748"/>
      <c r="AB9" s="748"/>
      <c r="AC9" s="748"/>
      <c r="AD9" s="748"/>
      <c r="AE9" s="748"/>
      <c r="AF9" s="748"/>
      <c r="AG9" s="748"/>
      <c r="AH9" s="748"/>
      <c r="AI9" s="748"/>
      <c r="AJ9" s="748"/>
      <c r="AK9" s="748"/>
      <c r="AL9" s="748"/>
      <c r="AM9" s="748"/>
      <c r="AN9" s="748"/>
      <c r="AO9" s="748"/>
      <c r="AP9" s="748"/>
      <c r="AQ9" s="748"/>
      <c r="AR9" s="66"/>
    </row>
    <row r="10" spans="1:44" ht="13.9" customHeight="1">
      <c r="A10" s="859"/>
      <c r="B10" s="859"/>
      <c r="C10" s="858"/>
      <c r="D10" s="858"/>
      <c r="E10" s="859"/>
      <c r="F10" s="216" t="s">
        <v>221</v>
      </c>
      <c r="G10" s="216">
        <v>2001</v>
      </c>
      <c r="H10" s="216" t="s">
        <v>230</v>
      </c>
      <c r="I10" s="342">
        <v>5.7000000000000002E-2</v>
      </c>
      <c r="J10" s="342">
        <v>5.7000000000000002E-2</v>
      </c>
      <c r="K10" s="342">
        <v>5.7000000000000002E-2</v>
      </c>
      <c r="L10" s="342">
        <v>5.7000000000000002E-2</v>
      </c>
      <c r="M10" s="342">
        <v>5.7000000000000002E-2</v>
      </c>
      <c r="N10" s="342">
        <v>7.8E-2</v>
      </c>
      <c r="O10" s="342">
        <v>7.8E-2</v>
      </c>
      <c r="P10" s="342">
        <v>7.8E-2</v>
      </c>
      <c r="Q10" s="342">
        <v>7.8E-2</v>
      </c>
      <c r="R10" s="342">
        <v>5.7000000000000002E-2</v>
      </c>
      <c r="S10" s="342">
        <v>5.7000000000000002E-2</v>
      </c>
      <c r="T10" s="342">
        <v>5.7000000000000002E-2</v>
      </c>
      <c r="U10" s="342">
        <v>5.7000000000000002E-2</v>
      </c>
      <c r="V10" s="342">
        <v>5.7000000000000002E-2</v>
      </c>
      <c r="W10" s="342">
        <v>5.7000000000000002E-2</v>
      </c>
      <c r="X10" s="342">
        <v>5.7000000000000002E-2</v>
      </c>
      <c r="Y10" s="147"/>
      <c r="Z10" s="748"/>
      <c r="AA10" s="748"/>
      <c r="AB10" s="748"/>
      <c r="AC10" s="748"/>
      <c r="AD10" s="748"/>
      <c r="AE10" s="748"/>
      <c r="AF10" s="748"/>
      <c r="AG10" s="748"/>
      <c r="AH10" s="748"/>
      <c r="AI10" s="748"/>
      <c r="AJ10" s="748"/>
      <c r="AK10" s="748"/>
      <c r="AL10" s="748"/>
      <c r="AM10" s="748"/>
      <c r="AN10" s="748"/>
      <c r="AO10" s="748"/>
      <c r="AP10" s="748"/>
      <c r="AQ10" s="748"/>
      <c r="AR10" s="66"/>
    </row>
    <row r="11" spans="1:44" ht="13.9" customHeight="1">
      <c r="A11" s="859"/>
      <c r="B11" s="859"/>
      <c r="C11" s="858"/>
      <c r="D11" s="858"/>
      <c r="E11" s="859"/>
      <c r="F11" s="213" t="s">
        <v>223</v>
      </c>
      <c r="G11" s="213">
        <v>2013</v>
      </c>
      <c r="H11" s="218" t="s">
        <v>224</v>
      </c>
      <c r="I11" s="343">
        <v>4.9000000000000002E-2</v>
      </c>
      <c r="J11" s="343">
        <v>3.9E-2</v>
      </c>
      <c r="K11" s="343">
        <v>3.9E-2</v>
      </c>
      <c r="L11" s="343">
        <v>3.9E-2</v>
      </c>
      <c r="M11" s="343">
        <v>4.9000000000000002E-2</v>
      </c>
      <c r="N11" s="343">
        <v>7.4999999999999997E-2</v>
      </c>
      <c r="O11" s="343">
        <v>6.7000000000000004E-2</v>
      </c>
      <c r="P11" s="343">
        <v>6.7000000000000004E-2</v>
      </c>
      <c r="Q11" s="343">
        <v>3.9E-2</v>
      </c>
      <c r="R11" s="343">
        <v>3.9E-2</v>
      </c>
      <c r="S11" s="343">
        <v>3.9E-2</v>
      </c>
      <c r="T11" s="343">
        <v>3.9E-2</v>
      </c>
      <c r="U11" s="343">
        <v>3.9E-2</v>
      </c>
      <c r="V11" s="343">
        <v>3.9E-2</v>
      </c>
      <c r="W11" s="343">
        <v>3.9E-2</v>
      </c>
      <c r="X11" s="343">
        <v>3.9E-2</v>
      </c>
      <c r="Y11" s="147"/>
      <c r="Z11" s="748"/>
      <c r="AA11" s="748"/>
      <c r="AB11" s="748"/>
      <c r="AC11" s="748"/>
      <c r="AD11" s="748"/>
      <c r="AE11" s="748"/>
      <c r="AF11" s="748"/>
      <c r="AG11" s="748"/>
      <c r="AH11" s="748"/>
      <c r="AI11" s="748"/>
      <c r="AJ11" s="748"/>
      <c r="AK11" s="748"/>
      <c r="AL11" s="748"/>
      <c r="AM11" s="748"/>
      <c r="AN11" s="748"/>
      <c r="AO11" s="748"/>
      <c r="AP11" s="748"/>
      <c r="AQ11" s="748"/>
      <c r="AR11" s="66"/>
    </row>
    <row r="12" spans="1:44" ht="13.9" customHeight="1">
      <c r="A12" s="859"/>
      <c r="B12" s="859"/>
      <c r="C12" s="858"/>
      <c r="D12" s="858"/>
      <c r="E12" s="859"/>
      <c r="F12" s="211" t="s">
        <v>225</v>
      </c>
      <c r="G12" s="212">
        <v>2025</v>
      </c>
      <c r="H12" s="219" t="s">
        <v>224</v>
      </c>
      <c r="I12" s="212">
        <v>2.8000000000000001E-2</v>
      </c>
      <c r="J12" s="212">
        <v>2.8000000000000001E-2</v>
      </c>
      <c r="K12" s="212">
        <v>2.8000000000000001E-2</v>
      </c>
      <c r="L12" s="212">
        <v>2.8000000000000001E-2</v>
      </c>
      <c r="M12" s="212">
        <v>2.8000000000000001E-2</v>
      </c>
      <c r="N12" s="212">
        <v>4.7E-2</v>
      </c>
      <c r="O12" s="212">
        <v>4.7E-2</v>
      </c>
      <c r="P12" s="212">
        <v>4.7E-2</v>
      </c>
      <c r="Q12" s="212">
        <v>2.8000000000000001E-2</v>
      </c>
      <c r="R12" s="212">
        <v>2.8000000000000001E-2</v>
      </c>
      <c r="S12" s="212">
        <v>2.8000000000000001E-2</v>
      </c>
      <c r="T12" s="212">
        <v>2.8000000000000001E-2</v>
      </c>
      <c r="U12" s="212">
        <v>2.8000000000000001E-2</v>
      </c>
      <c r="V12" s="212">
        <v>2.8000000000000001E-2</v>
      </c>
      <c r="W12" s="212">
        <v>2.8000000000000001E-2</v>
      </c>
      <c r="X12" s="212">
        <v>2.8000000000000001E-2</v>
      </c>
      <c r="Y12" s="147"/>
      <c r="Z12" s="749"/>
      <c r="AA12" s="748"/>
      <c r="AB12" s="748"/>
      <c r="AC12" s="748"/>
      <c r="AD12" s="748"/>
      <c r="AE12" s="748"/>
      <c r="AF12" s="748"/>
      <c r="AG12" s="748"/>
      <c r="AH12" s="748"/>
      <c r="AI12" s="748"/>
      <c r="AJ12" s="748"/>
      <c r="AK12" s="748"/>
      <c r="AL12" s="748"/>
      <c r="AM12" s="748"/>
      <c r="AN12" s="748"/>
      <c r="AO12" s="748"/>
      <c r="AP12" s="748"/>
      <c r="AQ12" s="748"/>
      <c r="AR12" s="66"/>
    </row>
    <row r="13" spans="1:44" ht="19.899999999999999" customHeight="1">
      <c r="A13" s="859" t="s">
        <v>231</v>
      </c>
      <c r="B13" s="865" t="s">
        <v>43</v>
      </c>
      <c r="C13" s="868" t="s">
        <v>232</v>
      </c>
      <c r="D13" s="858" t="s">
        <v>233</v>
      </c>
      <c r="E13" s="859" t="s">
        <v>216</v>
      </c>
      <c r="F13" s="803" t="s">
        <v>217</v>
      </c>
      <c r="G13" s="803" t="s">
        <v>76</v>
      </c>
      <c r="H13" s="863" t="s">
        <v>234</v>
      </c>
      <c r="I13" s="345">
        <f>0.3*1.12+0.8*I16</f>
        <v>0.624</v>
      </c>
      <c r="J13" s="345">
        <f t="shared" ref="J13:X13" si="2">0.3*1.12+0.8*J16</f>
        <v>0.624</v>
      </c>
      <c r="K13" s="345">
        <f t="shared" si="2"/>
        <v>0.624</v>
      </c>
      <c r="L13" s="345">
        <f t="shared" si="2"/>
        <v>0.624</v>
      </c>
      <c r="M13" s="345">
        <f t="shared" si="2"/>
        <v>0.624</v>
      </c>
      <c r="N13" s="345">
        <f t="shared" si="2"/>
        <v>0.624</v>
      </c>
      <c r="O13" s="345">
        <f t="shared" si="2"/>
        <v>0.624</v>
      </c>
      <c r="P13" s="345">
        <f t="shared" si="2"/>
        <v>0.624</v>
      </c>
      <c r="Q13" s="345">
        <f t="shared" si="2"/>
        <v>0.624</v>
      </c>
      <c r="R13" s="345">
        <f t="shared" si="2"/>
        <v>0.624</v>
      </c>
      <c r="S13" s="345">
        <f t="shared" si="2"/>
        <v>0.624</v>
      </c>
      <c r="T13" s="345">
        <f t="shared" si="2"/>
        <v>0.624</v>
      </c>
      <c r="U13" s="345">
        <f t="shared" si="2"/>
        <v>0.624</v>
      </c>
      <c r="V13" s="345">
        <f t="shared" si="2"/>
        <v>0.624</v>
      </c>
      <c r="W13" s="345">
        <f t="shared" si="2"/>
        <v>0.624</v>
      </c>
      <c r="X13" s="345">
        <f t="shared" si="2"/>
        <v>0.624</v>
      </c>
      <c r="Y13" s="66"/>
      <c r="Z13" s="66"/>
      <c r="AA13" s="66"/>
      <c r="AB13" s="66"/>
      <c r="AC13" s="66"/>
      <c r="AD13" s="66"/>
      <c r="AE13" s="66"/>
      <c r="AF13" s="66"/>
      <c r="AG13" s="66"/>
      <c r="AH13" s="66"/>
      <c r="AI13" s="66"/>
      <c r="AJ13" s="66"/>
      <c r="AK13" s="66"/>
      <c r="AL13" s="66"/>
      <c r="AM13" s="66"/>
      <c r="AN13" s="66"/>
      <c r="AO13" s="66"/>
      <c r="AP13" s="66"/>
      <c r="AQ13" s="66"/>
      <c r="AR13" s="66"/>
    </row>
    <row r="14" spans="1:44" ht="18" customHeight="1">
      <c r="A14" s="859"/>
      <c r="B14" s="866"/>
      <c r="C14" s="869"/>
      <c r="D14" s="858"/>
      <c r="E14" s="859"/>
      <c r="F14" s="215" t="s">
        <v>219</v>
      </c>
      <c r="G14" s="215" t="s">
        <v>76</v>
      </c>
      <c r="H14" s="864"/>
      <c r="I14" s="393">
        <f>I13</f>
        <v>0.624</v>
      </c>
      <c r="J14" s="393">
        <f t="shared" ref="J14:X14" si="3">J13</f>
        <v>0.624</v>
      </c>
      <c r="K14" s="393">
        <f t="shared" si="3"/>
        <v>0.624</v>
      </c>
      <c r="L14" s="393">
        <f t="shared" si="3"/>
        <v>0.624</v>
      </c>
      <c r="M14" s="393">
        <f t="shared" si="3"/>
        <v>0.624</v>
      </c>
      <c r="N14" s="393">
        <f t="shared" si="3"/>
        <v>0.624</v>
      </c>
      <c r="O14" s="393">
        <f t="shared" si="3"/>
        <v>0.624</v>
      </c>
      <c r="P14" s="393">
        <f t="shared" si="3"/>
        <v>0.624</v>
      </c>
      <c r="Q14" s="393">
        <f t="shared" si="3"/>
        <v>0.624</v>
      </c>
      <c r="R14" s="393">
        <f t="shared" si="3"/>
        <v>0.624</v>
      </c>
      <c r="S14" s="393">
        <f t="shared" si="3"/>
        <v>0.624</v>
      </c>
      <c r="T14" s="393">
        <f t="shared" si="3"/>
        <v>0.624</v>
      </c>
      <c r="U14" s="393">
        <f t="shared" si="3"/>
        <v>0.624</v>
      </c>
      <c r="V14" s="393">
        <f t="shared" si="3"/>
        <v>0.624</v>
      </c>
      <c r="W14" s="393">
        <f t="shared" si="3"/>
        <v>0.624</v>
      </c>
      <c r="X14" s="393">
        <f t="shared" si="3"/>
        <v>0.624</v>
      </c>
      <c r="Y14" s="795" t="s">
        <v>235</v>
      </c>
      <c r="Z14" s="66"/>
      <c r="AA14" s="66"/>
      <c r="AB14" s="66"/>
      <c r="AC14" s="66"/>
      <c r="AD14" s="66"/>
      <c r="AE14" s="66"/>
      <c r="AF14" s="66"/>
      <c r="AG14" s="66"/>
      <c r="AH14" s="66"/>
      <c r="AI14" s="66"/>
      <c r="AJ14" s="66"/>
      <c r="AK14" s="66"/>
      <c r="AL14" s="66"/>
      <c r="AM14" s="66"/>
      <c r="AN14" s="66"/>
      <c r="AO14" s="66"/>
      <c r="AP14" s="66"/>
      <c r="AQ14" s="66"/>
      <c r="AR14" s="66"/>
    </row>
    <row r="15" spans="1:44">
      <c r="A15" s="859"/>
      <c r="B15" s="866"/>
      <c r="C15" s="869"/>
      <c r="D15" s="862" t="s">
        <v>236</v>
      </c>
      <c r="E15" s="859"/>
      <c r="F15" s="216" t="s">
        <v>221</v>
      </c>
      <c r="G15" s="216">
        <v>2001</v>
      </c>
      <c r="H15" s="383" t="s">
        <v>237</v>
      </c>
      <c r="I15" s="384">
        <v>0.49</v>
      </c>
      <c r="J15" s="384">
        <v>0.49</v>
      </c>
      <c r="K15" s="384">
        <v>0.81</v>
      </c>
      <c r="L15" s="384">
        <v>0.81</v>
      </c>
      <c r="M15" s="384">
        <v>0.81</v>
      </c>
      <c r="N15" s="384">
        <v>0.81</v>
      </c>
      <c r="O15" s="384">
        <v>0.81</v>
      </c>
      <c r="P15" s="384">
        <v>0.81</v>
      </c>
      <c r="Q15" s="384">
        <v>0.81</v>
      </c>
      <c r="R15" s="384">
        <v>0.49</v>
      </c>
      <c r="S15" s="384">
        <v>0.49</v>
      </c>
      <c r="T15" s="384">
        <v>0.49</v>
      </c>
      <c r="U15" s="384">
        <v>0.49</v>
      </c>
      <c r="V15" s="384">
        <v>0.49</v>
      </c>
      <c r="W15" s="384">
        <v>0.49</v>
      </c>
      <c r="X15" s="384">
        <v>0.49</v>
      </c>
      <c r="Y15" s="71"/>
      <c r="Z15" s="66"/>
      <c r="AA15" s="66"/>
      <c r="AB15" s="66"/>
      <c r="AC15" s="66"/>
      <c r="AD15" s="66"/>
      <c r="AE15" s="66"/>
      <c r="AF15" s="66"/>
      <c r="AG15" s="66"/>
      <c r="AH15" s="66"/>
      <c r="AI15" s="66"/>
      <c r="AJ15" s="66"/>
      <c r="AK15" s="66"/>
      <c r="AL15" s="66"/>
      <c r="AM15" s="66"/>
      <c r="AN15" s="66"/>
      <c r="AO15" s="66"/>
      <c r="AP15" s="66"/>
      <c r="AQ15" s="66"/>
      <c r="AR15" s="66"/>
    </row>
    <row r="16" spans="1:44" ht="13.9" customHeight="1">
      <c r="A16" s="859"/>
      <c r="B16" s="866"/>
      <c r="C16" s="869"/>
      <c r="D16" s="862"/>
      <c r="E16" s="859"/>
      <c r="F16" s="213" t="s">
        <v>223</v>
      </c>
      <c r="G16" s="213">
        <v>2013</v>
      </c>
      <c r="H16" s="343" t="s">
        <v>238</v>
      </c>
      <c r="I16" s="385">
        <v>0.36</v>
      </c>
      <c r="J16" s="385">
        <v>0.36</v>
      </c>
      <c r="K16" s="385">
        <v>0.36</v>
      </c>
      <c r="L16" s="385">
        <v>0.36</v>
      </c>
      <c r="M16" s="385">
        <v>0.36</v>
      </c>
      <c r="N16" s="385">
        <v>0.36</v>
      </c>
      <c r="O16" s="385">
        <v>0.36</v>
      </c>
      <c r="P16" s="385">
        <v>0.36</v>
      </c>
      <c r="Q16" s="385">
        <v>0.36</v>
      </c>
      <c r="R16" s="385">
        <v>0.36</v>
      </c>
      <c r="S16" s="385">
        <v>0.36</v>
      </c>
      <c r="T16" s="385">
        <v>0.36</v>
      </c>
      <c r="U16" s="385">
        <v>0.36</v>
      </c>
      <c r="V16" s="385">
        <v>0.36</v>
      </c>
      <c r="W16" s="385">
        <v>0.36</v>
      </c>
      <c r="X16" s="385">
        <v>0.36</v>
      </c>
      <c r="Y16" s="71"/>
      <c r="Z16" s="66"/>
      <c r="AA16" s="66"/>
      <c r="AB16" s="66"/>
      <c r="AC16" s="66"/>
      <c r="AD16" s="66"/>
      <c r="AE16" s="66"/>
      <c r="AF16" s="66"/>
      <c r="AG16" s="66"/>
      <c r="AH16" s="66"/>
      <c r="AI16" s="66"/>
      <c r="AJ16" s="66"/>
      <c r="AK16" s="66"/>
      <c r="AL16" s="66"/>
      <c r="AM16" s="66"/>
      <c r="AN16" s="66"/>
      <c r="AO16" s="66"/>
      <c r="AP16" s="66"/>
      <c r="AQ16" s="66"/>
      <c r="AR16" s="66"/>
    </row>
    <row r="17" spans="1:62" ht="13.9" customHeight="1">
      <c r="A17" s="859"/>
      <c r="B17" s="866"/>
      <c r="C17" s="869"/>
      <c r="D17" s="862"/>
      <c r="E17" s="859"/>
      <c r="F17" s="211" t="s">
        <v>225</v>
      </c>
      <c r="G17" s="212">
        <v>2025</v>
      </c>
      <c r="H17" s="212" t="s">
        <v>238</v>
      </c>
      <c r="I17" s="386">
        <v>0.36</v>
      </c>
      <c r="J17" s="386">
        <v>0.36</v>
      </c>
      <c r="K17" s="386">
        <v>0.36</v>
      </c>
      <c r="L17" s="386">
        <v>0.36</v>
      </c>
      <c r="M17" s="386">
        <v>0.36</v>
      </c>
      <c r="N17" s="386">
        <v>0.36</v>
      </c>
      <c r="O17" s="386">
        <v>0.36</v>
      </c>
      <c r="P17" s="386">
        <v>0.36</v>
      </c>
      <c r="Q17" s="386">
        <v>0.34</v>
      </c>
      <c r="R17" s="386">
        <v>0.36</v>
      </c>
      <c r="S17" s="386">
        <v>0.34</v>
      </c>
      <c r="T17" s="386">
        <v>0.34</v>
      </c>
      <c r="U17" s="386">
        <v>0.34</v>
      </c>
      <c r="V17" s="386">
        <v>0.34</v>
      </c>
      <c r="W17" s="386">
        <v>0.34</v>
      </c>
      <c r="X17" s="386">
        <v>0.36</v>
      </c>
      <c r="Y17" s="71"/>
      <c r="Z17" s="66"/>
      <c r="AA17" s="66"/>
      <c r="AB17" s="66"/>
      <c r="AC17" s="66"/>
      <c r="AD17" s="66"/>
      <c r="AE17" s="66"/>
      <c r="AF17" s="66"/>
      <c r="AG17" s="66"/>
      <c r="AH17" s="66"/>
      <c r="AI17" s="66"/>
      <c r="AJ17" s="66"/>
      <c r="AK17" s="66"/>
      <c r="AL17" s="66"/>
      <c r="AM17" s="66"/>
      <c r="AN17" s="66"/>
      <c r="AO17" s="66"/>
      <c r="AP17" s="66"/>
      <c r="AQ17" s="66"/>
      <c r="AR17" s="66"/>
      <c r="AS17" s="66"/>
      <c r="AT17" s="66"/>
      <c r="AU17" s="66"/>
      <c r="AV17" s="66"/>
      <c r="AW17" s="66"/>
      <c r="AX17" s="66"/>
      <c r="AY17" s="66"/>
      <c r="AZ17" s="66"/>
      <c r="BA17" s="66"/>
      <c r="BB17" s="66"/>
      <c r="BC17" s="66"/>
      <c r="BD17" s="66"/>
      <c r="BE17" s="66"/>
      <c r="BF17" s="66"/>
      <c r="BG17" s="66"/>
      <c r="BH17" s="66"/>
      <c r="BI17" s="66"/>
      <c r="BJ17" s="66"/>
    </row>
    <row r="18" spans="1:62" ht="18.600000000000001" customHeight="1">
      <c r="A18" s="859"/>
      <c r="B18" s="866"/>
      <c r="C18" s="869"/>
      <c r="D18" s="858" t="s">
        <v>233</v>
      </c>
      <c r="E18" s="859" t="s">
        <v>239</v>
      </c>
      <c r="F18" s="803" t="s">
        <v>217</v>
      </c>
      <c r="G18" s="803" t="s">
        <v>76</v>
      </c>
      <c r="H18" s="863" t="str">
        <f>H13</f>
        <v>ASHRAE Handbook of Fundamentals for single pane &amp; T24 2013 for double pane (30%-70%)</v>
      </c>
      <c r="I18" s="345">
        <f>0.8*0.3+I21*0.7</f>
        <v>0.41499999999999998</v>
      </c>
      <c r="J18" s="345">
        <f t="shared" ref="J18:X18" si="4">0.8*0.3+J21*0.7</f>
        <v>0.41499999999999998</v>
      </c>
      <c r="K18" s="345">
        <f t="shared" si="4"/>
        <v>0.41499999999999998</v>
      </c>
      <c r="L18" s="345">
        <f t="shared" si="4"/>
        <v>0.41499999999999998</v>
      </c>
      <c r="M18" s="345">
        <f t="shared" si="4"/>
        <v>0.41499999999999998</v>
      </c>
      <c r="N18" s="345">
        <f t="shared" si="4"/>
        <v>0.41499999999999998</v>
      </c>
      <c r="O18" s="345">
        <f t="shared" si="4"/>
        <v>0.41499999999999998</v>
      </c>
      <c r="P18" s="345">
        <f t="shared" si="4"/>
        <v>0.41499999999999998</v>
      </c>
      <c r="Q18" s="345">
        <f t="shared" si="4"/>
        <v>0.41499999999999998</v>
      </c>
      <c r="R18" s="345">
        <f t="shared" si="4"/>
        <v>0.41499999999999998</v>
      </c>
      <c r="S18" s="345">
        <f t="shared" si="4"/>
        <v>0.41499999999999998</v>
      </c>
      <c r="T18" s="345">
        <f t="shared" si="4"/>
        <v>0.41499999999999998</v>
      </c>
      <c r="U18" s="345">
        <f t="shared" si="4"/>
        <v>0.41499999999999998</v>
      </c>
      <c r="V18" s="345">
        <f t="shared" si="4"/>
        <v>0.41499999999999998</v>
      </c>
      <c r="W18" s="345">
        <f t="shared" si="4"/>
        <v>0.41499999999999998</v>
      </c>
      <c r="X18" s="345">
        <f t="shared" si="4"/>
        <v>0.41499999999999998</v>
      </c>
      <c r="Y18" s="71"/>
      <c r="Z18" s="66"/>
      <c r="AA18" s="66"/>
      <c r="AB18" s="66"/>
      <c r="AC18" s="66"/>
      <c r="AD18" s="66"/>
      <c r="AE18" s="66"/>
      <c r="AF18" s="66"/>
      <c r="AG18" s="66"/>
      <c r="AH18" s="66"/>
      <c r="AI18" s="66"/>
      <c r="AJ18" s="66"/>
      <c r="AK18" s="66"/>
      <c r="AL18" s="66"/>
      <c r="AM18" s="66"/>
      <c r="AN18" s="66"/>
      <c r="AO18" s="66"/>
      <c r="AP18" s="66"/>
      <c r="AQ18" s="66"/>
      <c r="AR18" s="66"/>
      <c r="AS18" s="66"/>
      <c r="AT18" s="66"/>
      <c r="AU18" s="66"/>
      <c r="AV18" s="66"/>
      <c r="AW18" s="66"/>
      <c r="AX18" s="66"/>
      <c r="AY18" s="66"/>
      <c r="AZ18" s="66"/>
      <c r="BA18" s="66"/>
      <c r="BB18" s="66"/>
      <c r="BC18" s="66"/>
      <c r="BD18" s="66"/>
      <c r="BE18" s="66"/>
      <c r="BF18" s="66"/>
      <c r="BG18" s="66"/>
      <c r="BH18" s="66"/>
      <c r="BI18" s="66"/>
      <c r="BJ18" s="66"/>
    </row>
    <row r="19" spans="1:62" ht="17.45" customHeight="1">
      <c r="A19" s="859"/>
      <c r="B19" s="866"/>
      <c r="C19" s="869"/>
      <c r="D19" s="858"/>
      <c r="E19" s="859"/>
      <c r="F19" s="215" t="s">
        <v>219</v>
      </c>
      <c r="G19" s="215" t="s">
        <v>76</v>
      </c>
      <c r="H19" s="864"/>
      <c r="I19" s="387">
        <f>I18</f>
        <v>0.41499999999999998</v>
      </c>
      <c r="J19" s="387">
        <f t="shared" ref="J19:X19" si="5">J18</f>
        <v>0.41499999999999998</v>
      </c>
      <c r="K19" s="387">
        <f t="shared" si="5"/>
        <v>0.41499999999999998</v>
      </c>
      <c r="L19" s="387">
        <f t="shared" si="5"/>
        <v>0.41499999999999998</v>
      </c>
      <c r="M19" s="387">
        <f t="shared" si="5"/>
        <v>0.41499999999999998</v>
      </c>
      <c r="N19" s="387">
        <f t="shared" si="5"/>
        <v>0.41499999999999998</v>
      </c>
      <c r="O19" s="387">
        <f t="shared" si="5"/>
        <v>0.41499999999999998</v>
      </c>
      <c r="P19" s="387">
        <f t="shared" si="5"/>
        <v>0.41499999999999998</v>
      </c>
      <c r="Q19" s="387">
        <f t="shared" si="5"/>
        <v>0.41499999999999998</v>
      </c>
      <c r="R19" s="387">
        <f t="shared" si="5"/>
        <v>0.41499999999999998</v>
      </c>
      <c r="S19" s="387">
        <f t="shared" si="5"/>
        <v>0.41499999999999998</v>
      </c>
      <c r="T19" s="387">
        <f t="shared" si="5"/>
        <v>0.41499999999999998</v>
      </c>
      <c r="U19" s="387">
        <f t="shared" si="5"/>
        <v>0.41499999999999998</v>
      </c>
      <c r="V19" s="387">
        <f t="shared" si="5"/>
        <v>0.41499999999999998</v>
      </c>
      <c r="W19" s="387">
        <f t="shared" si="5"/>
        <v>0.41499999999999998</v>
      </c>
      <c r="X19" s="387">
        <f t="shared" si="5"/>
        <v>0.41499999999999998</v>
      </c>
      <c r="Y19" s="795" t="s">
        <v>235</v>
      </c>
      <c r="Z19" s="66"/>
      <c r="AA19" s="66"/>
      <c r="AB19" s="66"/>
      <c r="AC19" s="66"/>
      <c r="AD19" s="66"/>
      <c r="AE19" s="66"/>
      <c r="AF19" s="66"/>
      <c r="AG19" s="66"/>
      <c r="AH19" s="66"/>
      <c r="AI19" s="66"/>
      <c r="AJ19" s="66"/>
      <c r="AK19" s="66"/>
      <c r="AL19" s="66"/>
      <c r="AM19" s="66"/>
      <c r="AN19" s="66"/>
      <c r="AO19" s="66"/>
      <c r="AP19" s="66"/>
      <c r="AQ19" s="66"/>
      <c r="AR19" s="66"/>
      <c r="AS19" s="66"/>
      <c r="AT19" s="66"/>
      <c r="AU19" s="66"/>
      <c r="AV19" s="66"/>
      <c r="AW19" s="66"/>
      <c r="AX19" s="66"/>
      <c r="AY19" s="66"/>
      <c r="AZ19" s="66"/>
      <c r="BA19" s="66"/>
      <c r="BB19" s="66"/>
      <c r="BC19" s="66"/>
      <c r="BD19" s="66"/>
      <c r="BE19" s="66"/>
      <c r="BF19" s="66"/>
      <c r="BG19" s="66"/>
      <c r="BH19" s="66"/>
      <c r="BI19" s="66"/>
      <c r="BJ19" s="66"/>
    </row>
    <row r="20" spans="1:62" ht="15.6" customHeight="1">
      <c r="A20" s="859"/>
      <c r="B20" s="866"/>
      <c r="C20" s="869"/>
      <c r="D20" s="859" t="s">
        <v>236</v>
      </c>
      <c r="E20" s="859"/>
      <c r="F20" s="214" t="s">
        <v>221</v>
      </c>
      <c r="G20" s="214">
        <v>2001</v>
      </c>
      <c r="H20" s="344" t="s">
        <v>240</v>
      </c>
      <c r="I20" s="384">
        <v>0.43</v>
      </c>
      <c r="J20" s="384">
        <v>0.36</v>
      </c>
      <c r="K20" s="384">
        <v>0.55000000000000004</v>
      </c>
      <c r="L20" s="384">
        <v>0.55000000000000004</v>
      </c>
      <c r="M20" s="384">
        <v>0.55000000000000004</v>
      </c>
      <c r="N20" s="384">
        <v>0.61</v>
      </c>
      <c r="O20" s="384">
        <v>0.61</v>
      </c>
      <c r="P20" s="384">
        <v>0.61</v>
      </c>
      <c r="Q20" s="384">
        <v>0.61</v>
      </c>
      <c r="R20" s="384">
        <v>0.36</v>
      </c>
      <c r="S20" s="384">
        <v>0.36</v>
      </c>
      <c r="T20" s="384">
        <v>0.36</v>
      </c>
      <c r="U20" s="384">
        <v>0.36</v>
      </c>
      <c r="V20" s="384">
        <v>0.36</v>
      </c>
      <c r="W20" s="384">
        <v>0.36</v>
      </c>
      <c r="X20" s="384">
        <v>0.43</v>
      </c>
      <c r="Y20" s="71"/>
      <c r="Z20" s="66"/>
      <c r="AA20" s="66"/>
      <c r="AB20" s="66"/>
      <c r="AC20" s="66"/>
      <c r="AD20" s="66"/>
      <c r="AE20" s="66"/>
      <c r="AF20" s="66"/>
      <c r="AG20" s="66"/>
      <c r="AH20" s="66"/>
      <c r="AI20" s="66"/>
      <c r="AJ20" s="66"/>
      <c r="AK20" s="66"/>
      <c r="AL20" s="66"/>
      <c r="AM20" s="66"/>
      <c r="AN20" s="66"/>
      <c r="AO20" s="66"/>
      <c r="AP20" s="66"/>
      <c r="AQ20" s="66"/>
      <c r="AR20" s="66"/>
      <c r="AS20" s="66"/>
      <c r="AT20" s="66"/>
      <c r="AU20" s="66"/>
      <c r="AV20" s="66"/>
      <c r="AW20" s="66"/>
      <c r="AX20" s="66"/>
      <c r="AY20" s="66"/>
      <c r="AZ20" s="66"/>
      <c r="BA20" s="66"/>
      <c r="BB20" s="66"/>
      <c r="BC20" s="66"/>
      <c r="BD20" s="66"/>
      <c r="BE20" s="66"/>
      <c r="BF20" s="66"/>
      <c r="BG20" s="66"/>
      <c r="BH20" s="66"/>
      <c r="BI20" s="66"/>
      <c r="BJ20" s="66"/>
    </row>
    <row r="21" spans="1:62" ht="15.6" customHeight="1">
      <c r="A21" s="859"/>
      <c r="B21" s="866"/>
      <c r="C21" s="869"/>
      <c r="D21" s="859"/>
      <c r="E21" s="859"/>
      <c r="F21" s="213" t="s">
        <v>223</v>
      </c>
      <c r="G21" s="213">
        <v>2013</v>
      </c>
      <c r="H21" s="213" t="s">
        <v>238</v>
      </c>
      <c r="I21" s="385">
        <v>0.25</v>
      </c>
      <c r="J21" s="385">
        <v>0.25</v>
      </c>
      <c r="K21" s="385">
        <v>0.25</v>
      </c>
      <c r="L21" s="385">
        <v>0.25</v>
      </c>
      <c r="M21" s="385">
        <v>0.25</v>
      </c>
      <c r="N21" s="385">
        <v>0.25</v>
      </c>
      <c r="O21" s="385">
        <v>0.25</v>
      </c>
      <c r="P21" s="385">
        <v>0.25</v>
      </c>
      <c r="Q21" s="385">
        <v>0.25</v>
      </c>
      <c r="R21" s="385">
        <v>0.25</v>
      </c>
      <c r="S21" s="385">
        <v>0.25</v>
      </c>
      <c r="T21" s="385">
        <v>0.25</v>
      </c>
      <c r="U21" s="385">
        <v>0.25</v>
      </c>
      <c r="V21" s="385">
        <v>0.25</v>
      </c>
      <c r="W21" s="385">
        <v>0.25</v>
      </c>
      <c r="X21" s="385">
        <v>0.25</v>
      </c>
      <c r="Y21" s="147"/>
      <c r="Z21" s="66"/>
      <c r="AA21" s="66"/>
      <c r="AB21" s="66"/>
      <c r="AC21" s="66"/>
      <c r="AD21" s="66"/>
      <c r="AE21" s="66"/>
      <c r="AF21" s="66"/>
      <c r="AG21" s="66"/>
      <c r="AH21" s="66"/>
      <c r="AI21" s="66"/>
      <c r="AJ21" s="66"/>
      <c r="AK21" s="66"/>
      <c r="AL21" s="66"/>
      <c r="AM21" s="66"/>
      <c r="AN21" s="66"/>
      <c r="AO21" s="66"/>
      <c r="AP21" s="66"/>
      <c r="AQ21" s="66"/>
      <c r="AR21" s="66"/>
      <c r="AS21" s="66"/>
      <c r="AT21" s="66"/>
      <c r="AU21" s="66"/>
      <c r="AV21" s="66"/>
      <c r="AW21" s="66"/>
      <c r="AX21" s="66"/>
      <c r="AY21" s="66"/>
      <c r="AZ21" s="66"/>
      <c r="BA21" s="66"/>
      <c r="BB21" s="66"/>
      <c r="BC21" s="66"/>
      <c r="BD21" s="66"/>
      <c r="BE21" s="66"/>
      <c r="BF21" s="66"/>
      <c r="BG21" s="66"/>
      <c r="BH21" s="66"/>
      <c r="BI21" s="66"/>
      <c r="BJ21" s="66"/>
    </row>
    <row r="22" spans="1:62" ht="15.6" customHeight="1">
      <c r="A22" s="859"/>
      <c r="B22" s="867"/>
      <c r="C22" s="870"/>
      <c r="D22" s="859"/>
      <c r="E22" s="859"/>
      <c r="F22" s="211" t="s">
        <v>225</v>
      </c>
      <c r="G22" s="212">
        <v>2025</v>
      </c>
      <c r="H22" s="212" t="s">
        <v>238</v>
      </c>
      <c r="I22" s="386">
        <v>0.25</v>
      </c>
      <c r="J22" s="386">
        <v>0.25</v>
      </c>
      <c r="K22" s="386">
        <v>0.25</v>
      </c>
      <c r="L22" s="386">
        <v>0.25</v>
      </c>
      <c r="M22" s="386">
        <v>0.25</v>
      </c>
      <c r="N22" s="386">
        <v>0.25</v>
      </c>
      <c r="O22" s="386">
        <v>0.25</v>
      </c>
      <c r="P22" s="386">
        <v>0.25</v>
      </c>
      <c r="Q22" s="386">
        <v>0.22</v>
      </c>
      <c r="R22" s="386">
        <v>0.25</v>
      </c>
      <c r="S22" s="386">
        <v>0.22</v>
      </c>
      <c r="T22" s="386">
        <v>0.22</v>
      </c>
      <c r="U22" s="386">
        <v>0.22</v>
      </c>
      <c r="V22" s="386">
        <v>0.22</v>
      </c>
      <c r="W22" s="386">
        <v>0.22</v>
      </c>
      <c r="X22" s="386">
        <v>0.25</v>
      </c>
      <c r="Y22" s="147"/>
      <c r="Z22" s="66"/>
      <c r="AA22" s="66"/>
      <c r="AB22" s="66"/>
      <c r="AC22" s="66"/>
      <c r="AD22" s="66"/>
      <c r="AE22" s="66"/>
      <c r="AF22" s="66"/>
      <c r="AG22" s="66"/>
      <c r="AH22" s="66"/>
      <c r="AI22" s="66"/>
      <c r="AJ22" s="66"/>
      <c r="AK22" s="66"/>
      <c r="AL22" s="66"/>
      <c r="AM22" s="66"/>
      <c r="AN22" s="66"/>
      <c r="AO22" s="66"/>
      <c r="AP22" s="66"/>
      <c r="AQ22" s="66"/>
      <c r="AR22" s="66"/>
      <c r="AS22" s="66"/>
      <c r="AT22" s="66"/>
      <c r="AU22" s="66"/>
      <c r="AV22" s="66"/>
      <c r="AW22" s="66"/>
      <c r="AX22" s="66"/>
      <c r="AY22" s="66"/>
      <c r="AZ22" s="66"/>
      <c r="BA22" s="66"/>
      <c r="BB22" s="66"/>
      <c r="BC22" s="66"/>
      <c r="BD22" s="66"/>
      <c r="BE22" s="66"/>
      <c r="BF22" s="66"/>
      <c r="BG22" s="66"/>
      <c r="BH22" s="66"/>
      <c r="BI22" s="66"/>
      <c r="BJ22" s="66"/>
    </row>
    <row r="23" spans="1:62" ht="15.75" customHeight="1">
      <c r="A23" s="68"/>
      <c r="B23" s="74"/>
      <c r="C23" s="68"/>
      <c r="D23" s="68"/>
      <c r="E23" s="148"/>
      <c r="F23" s="148"/>
      <c r="G23" s="149"/>
      <c r="H23" s="148"/>
      <c r="I23" s="148"/>
      <c r="J23" s="148"/>
      <c r="K23" s="148"/>
      <c r="L23" s="148"/>
      <c r="M23" s="148"/>
      <c r="N23" s="148"/>
      <c r="O23" s="148"/>
      <c r="P23" s="148"/>
      <c r="Q23" s="148"/>
      <c r="R23" s="148"/>
      <c r="S23" s="148"/>
      <c r="T23" s="148"/>
      <c r="U23" s="148"/>
      <c r="V23" s="148"/>
      <c r="W23" s="148"/>
      <c r="X23" s="148"/>
      <c r="Y23" s="66"/>
      <c r="Z23" s="66"/>
      <c r="AA23" s="66"/>
      <c r="AB23" s="66"/>
      <c r="AC23" s="66"/>
      <c r="AD23" s="66"/>
      <c r="AE23" s="66"/>
      <c r="AF23" s="66"/>
      <c r="AG23" s="66"/>
      <c r="AH23" s="66"/>
      <c r="AI23" s="66"/>
      <c r="AJ23" s="66"/>
      <c r="AK23" s="66"/>
      <c r="AL23" s="66"/>
      <c r="AM23" s="66"/>
      <c r="AN23" s="66"/>
      <c r="AO23" s="66"/>
      <c r="AP23" s="66"/>
      <c r="AQ23" s="66"/>
      <c r="AR23" s="66"/>
      <c r="AS23" s="66"/>
      <c r="AT23" s="66"/>
      <c r="AU23" s="66"/>
      <c r="AV23" s="66"/>
      <c r="AW23" s="66"/>
      <c r="AX23" s="66"/>
      <c r="AY23" s="66"/>
      <c r="AZ23" s="66"/>
      <c r="BA23" s="66"/>
      <c r="BB23" s="66"/>
      <c r="BC23" s="66"/>
      <c r="BD23" s="66"/>
      <c r="BE23" s="66"/>
      <c r="BF23" s="66"/>
      <c r="BG23" s="66"/>
      <c r="BH23" s="66"/>
      <c r="BI23" s="66"/>
      <c r="BJ23" s="66"/>
    </row>
    <row r="24" spans="1:62" ht="25.9" customHeight="1">
      <c r="A24" s="68"/>
      <c r="B24" s="74"/>
      <c r="C24" s="68"/>
      <c r="D24" s="68"/>
      <c r="E24" s="874" t="s">
        <v>241</v>
      </c>
      <c r="F24" s="874"/>
      <c r="G24" s="874"/>
      <c r="H24" s="874"/>
      <c r="I24" s="874"/>
      <c r="J24" s="874"/>
      <c r="K24" s="195"/>
      <c r="L24" s="195"/>
      <c r="M24" s="150"/>
      <c r="N24" s="150"/>
      <c r="O24" s="150"/>
      <c r="P24" s="150"/>
      <c r="Q24" s="150"/>
      <c r="R24" s="150"/>
      <c r="S24" s="150"/>
      <c r="T24" s="150"/>
      <c r="U24" s="150"/>
      <c r="V24" s="150"/>
      <c r="W24" s="150"/>
      <c r="X24" s="150"/>
      <c r="Y24" s="66"/>
      <c r="Z24" s="66"/>
      <c r="AA24" s="66"/>
      <c r="AB24" s="66"/>
      <c r="AC24" s="66"/>
      <c r="AD24" s="66"/>
      <c r="AE24" s="66"/>
      <c r="AF24" s="66"/>
      <c r="AG24" s="66"/>
      <c r="AH24" s="66"/>
      <c r="AI24" s="66"/>
      <c r="AJ24" s="66"/>
      <c r="AK24" s="66"/>
      <c r="AL24" s="66"/>
      <c r="AM24" s="66"/>
      <c r="AN24" s="66"/>
      <c r="AO24" s="66"/>
      <c r="AP24" s="66"/>
      <c r="AQ24" s="66"/>
      <c r="AR24" s="66"/>
      <c r="AS24" s="66"/>
      <c r="AT24" s="66"/>
      <c r="AU24" s="66"/>
      <c r="AV24" s="66"/>
      <c r="AW24" s="66"/>
      <c r="AX24" s="66"/>
      <c r="AY24" s="66"/>
      <c r="AZ24" s="66"/>
      <c r="BA24" s="66"/>
      <c r="BB24" s="66"/>
      <c r="BC24" s="66"/>
      <c r="BD24" s="66"/>
      <c r="BE24" s="66"/>
      <c r="BF24" s="66"/>
      <c r="BG24" s="66"/>
      <c r="BH24" s="66"/>
      <c r="BI24" s="66"/>
      <c r="BJ24" s="66"/>
    </row>
    <row r="25" spans="1:62" ht="43.15" customHeight="1">
      <c r="A25" s="68"/>
      <c r="B25" s="74"/>
      <c r="C25" s="68"/>
      <c r="D25" s="198"/>
      <c r="E25" s="225"/>
      <c r="F25" s="196" t="s">
        <v>194</v>
      </c>
      <c r="G25" s="225" t="s">
        <v>242</v>
      </c>
      <c r="H25" s="225" t="s">
        <v>243</v>
      </c>
      <c r="I25" s="875" t="s">
        <v>244</v>
      </c>
      <c r="J25" s="876"/>
      <c r="K25" s="876"/>
      <c r="L25" s="876"/>
      <c r="M25" s="876"/>
      <c r="N25" s="876"/>
      <c r="O25" s="876"/>
      <c r="P25" s="876"/>
      <c r="Q25" s="876"/>
      <c r="R25" s="876"/>
      <c r="S25" s="876"/>
      <c r="T25" s="876"/>
      <c r="U25" s="876"/>
      <c r="V25" s="876"/>
      <c r="W25" s="876"/>
      <c r="X25" s="877"/>
      <c r="Y25" s="66"/>
      <c r="Z25" s="66"/>
      <c r="AA25" s="66"/>
      <c r="AB25" s="66"/>
      <c r="AC25" s="66"/>
      <c r="AD25" s="66"/>
      <c r="AE25" s="66"/>
      <c r="AF25" s="66"/>
      <c r="AG25" s="66"/>
      <c r="AH25" s="66"/>
      <c r="AI25" s="66"/>
      <c r="AJ25" s="66"/>
      <c r="AK25" s="66"/>
      <c r="AL25" s="66"/>
      <c r="AM25" s="66"/>
      <c r="AN25" s="66"/>
      <c r="AO25" s="66"/>
      <c r="AP25" s="66"/>
      <c r="AQ25" s="66"/>
      <c r="AR25" s="66"/>
      <c r="AS25" s="66"/>
      <c r="AT25" s="66"/>
      <c r="AU25" s="66"/>
      <c r="AV25" s="66"/>
      <c r="AW25" s="66"/>
      <c r="AX25" s="66"/>
      <c r="AY25" s="66"/>
      <c r="AZ25" s="66"/>
      <c r="BA25" s="66"/>
      <c r="BB25" s="66"/>
      <c r="BC25" s="66"/>
      <c r="BD25" s="66"/>
      <c r="BE25" s="66"/>
      <c r="BF25" s="66"/>
      <c r="BG25" s="66"/>
      <c r="BH25" s="66"/>
      <c r="BI25" s="66"/>
      <c r="BJ25" s="66"/>
    </row>
    <row r="26" spans="1:62" ht="24.6" customHeight="1">
      <c r="A26" s="68"/>
      <c r="B26" s="74"/>
      <c r="C26" s="68"/>
      <c r="D26" s="198"/>
      <c r="E26" s="878" t="s">
        <v>241</v>
      </c>
      <c r="F26" s="802" t="s">
        <v>217</v>
      </c>
      <c r="G26" s="802">
        <v>1.1000000000000001</v>
      </c>
      <c r="H26" s="197" t="s">
        <v>245</v>
      </c>
      <c r="I26" s="871">
        <v>0.43120000000000003</v>
      </c>
      <c r="J26" s="872"/>
      <c r="K26" s="872"/>
      <c r="L26" s="872"/>
      <c r="M26" s="872"/>
      <c r="N26" s="872"/>
      <c r="O26" s="872"/>
      <c r="P26" s="872"/>
      <c r="Q26" s="872"/>
      <c r="R26" s="872"/>
      <c r="S26" s="872"/>
      <c r="T26" s="872"/>
      <c r="U26" s="872"/>
      <c r="V26" s="872"/>
      <c r="W26" s="872"/>
      <c r="X26" s="873"/>
      <c r="Y26" s="66"/>
      <c r="Z26" s="66"/>
      <c r="AA26" s="66"/>
      <c r="AB26" s="66"/>
      <c r="AC26" s="66"/>
      <c r="AD26" s="66"/>
      <c r="AE26" s="66"/>
      <c r="AF26" s="66"/>
      <c r="AG26" s="66"/>
      <c r="AH26" s="66"/>
      <c r="AI26" s="66"/>
      <c r="AJ26" s="66"/>
      <c r="AK26" s="66"/>
      <c r="AL26" s="66"/>
      <c r="AM26" s="66"/>
      <c r="AN26" s="66"/>
      <c r="AO26" s="66"/>
      <c r="AP26" s="66"/>
      <c r="AQ26" s="66"/>
      <c r="AR26" s="66"/>
      <c r="AS26" s="66"/>
      <c r="AT26" s="66"/>
      <c r="AU26" s="66"/>
      <c r="AV26" s="66"/>
      <c r="AW26" s="66"/>
      <c r="AX26" s="66"/>
      <c r="AY26" s="66"/>
      <c r="AZ26" s="66"/>
      <c r="BA26" s="66"/>
      <c r="BB26" s="66"/>
      <c r="BC26" s="66"/>
      <c r="BD26" s="66"/>
      <c r="BE26" s="66"/>
      <c r="BF26" s="66"/>
      <c r="BG26" s="66"/>
      <c r="BH26" s="66"/>
      <c r="BI26" s="66"/>
      <c r="BJ26" s="66"/>
    </row>
    <row r="27" spans="1:62" ht="24.6" customHeight="1">
      <c r="A27" s="68"/>
      <c r="B27" s="68"/>
      <c r="C27" s="68"/>
      <c r="D27" s="68"/>
      <c r="E27" s="878"/>
      <c r="F27" s="802" t="s">
        <v>219</v>
      </c>
      <c r="G27" s="802">
        <v>1.1000000000000001</v>
      </c>
      <c r="H27" s="197" t="s">
        <v>245</v>
      </c>
      <c r="I27" s="871">
        <v>0.43120000000000003</v>
      </c>
      <c r="J27" s="872"/>
      <c r="K27" s="872"/>
      <c r="L27" s="872"/>
      <c r="M27" s="872"/>
      <c r="N27" s="872"/>
      <c r="O27" s="872"/>
      <c r="P27" s="872"/>
      <c r="Q27" s="872"/>
      <c r="R27" s="872"/>
      <c r="S27" s="872"/>
      <c r="T27" s="872"/>
      <c r="U27" s="872"/>
      <c r="V27" s="872"/>
      <c r="W27" s="872"/>
      <c r="X27" s="873"/>
      <c r="Y27" s="66"/>
      <c r="Z27" s="66"/>
      <c r="AA27" s="66"/>
      <c r="AB27" s="66"/>
      <c r="AC27" s="66"/>
      <c r="AD27" s="66"/>
      <c r="AE27" s="66"/>
      <c r="AF27" s="66"/>
      <c r="AG27" s="66"/>
      <c r="AH27" s="66"/>
      <c r="AI27" s="66"/>
      <c r="AJ27" s="66"/>
      <c r="AK27" s="66"/>
      <c r="AL27" s="66"/>
      <c r="AM27" s="66"/>
      <c r="AN27" s="66"/>
      <c r="AO27" s="66"/>
      <c r="AP27" s="66"/>
      <c r="AQ27" s="66"/>
      <c r="AR27" s="66"/>
      <c r="AS27" s="66"/>
      <c r="AT27" s="66"/>
      <c r="AU27" s="66"/>
      <c r="AV27" s="66"/>
      <c r="AW27" s="66"/>
      <c r="AX27" s="66"/>
      <c r="AY27" s="66"/>
      <c r="AZ27" s="66"/>
      <c r="BA27" s="66"/>
      <c r="BB27" s="66"/>
      <c r="BC27" s="66"/>
      <c r="BD27" s="66"/>
      <c r="BE27" s="66"/>
      <c r="BF27" s="66"/>
      <c r="BG27" s="66"/>
      <c r="BH27" s="66"/>
      <c r="BI27" s="66"/>
      <c r="BJ27" s="66"/>
    </row>
    <row r="28" spans="1:62" ht="24.6" customHeight="1">
      <c r="A28" s="68"/>
      <c r="B28" s="74"/>
      <c r="C28" s="68"/>
      <c r="D28" s="68"/>
      <c r="E28" s="878"/>
      <c r="F28" s="802" t="s">
        <v>221</v>
      </c>
      <c r="G28" s="802">
        <v>1.1000000000000001</v>
      </c>
      <c r="H28" s="197" t="s">
        <v>245</v>
      </c>
      <c r="I28" s="871">
        <v>0.43120000000000003</v>
      </c>
      <c r="J28" s="872"/>
      <c r="K28" s="872"/>
      <c r="L28" s="872"/>
      <c r="M28" s="872"/>
      <c r="N28" s="872"/>
      <c r="O28" s="872"/>
      <c r="P28" s="872"/>
      <c r="Q28" s="872"/>
      <c r="R28" s="872"/>
      <c r="S28" s="872"/>
      <c r="T28" s="872"/>
      <c r="U28" s="872"/>
      <c r="V28" s="872"/>
      <c r="W28" s="872"/>
      <c r="X28" s="873"/>
      <c r="Y28" s="119"/>
      <c r="Z28" s="66"/>
      <c r="AA28" s="66"/>
      <c r="AB28" s="856"/>
      <c r="AC28" s="856"/>
      <c r="AD28" s="856"/>
      <c r="AE28" s="856"/>
      <c r="AF28" s="856"/>
      <c r="AG28" s="856"/>
      <c r="AH28" s="856"/>
      <c r="AI28" s="856"/>
      <c r="AJ28" s="856"/>
      <c r="AK28" s="856"/>
      <c r="AL28" s="856"/>
      <c r="AM28" s="856"/>
      <c r="AN28" s="856"/>
      <c r="AO28" s="856"/>
      <c r="AP28" s="856"/>
      <c r="AQ28" s="856"/>
      <c r="AR28" s="856"/>
      <c r="AS28" s="856"/>
      <c r="AT28" s="856"/>
      <c r="AU28" s="856"/>
      <c r="AV28" s="856"/>
      <c r="AW28" s="856"/>
      <c r="AX28" s="856"/>
      <c r="AY28" s="66"/>
      <c r="AZ28" s="66"/>
      <c r="BA28" s="66"/>
      <c r="BB28" s="66"/>
      <c r="BC28" s="66"/>
      <c r="BD28" s="66"/>
      <c r="BE28" s="66"/>
      <c r="BF28" s="66"/>
      <c r="BG28" s="66"/>
      <c r="BH28" s="66"/>
      <c r="BI28" s="66"/>
      <c r="BJ28" s="66"/>
    </row>
    <row r="29" spans="1:62" ht="33.6" customHeight="1">
      <c r="A29" s="68"/>
      <c r="B29" s="74"/>
      <c r="C29" s="68"/>
      <c r="D29" s="68"/>
      <c r="E29" s="878"/>
      <c r="F29" s="802" t="s">
        <v>223</v>
      </c>
      <c r="G29" s="274">
        <v>1</v>
      </c>
      <c r="H29" s="224" t="s">
        <v>246</v>
      </c>
      <c r="I29" s="871">
        <v>0.39450000000000002</v>
      </c>
      <c r="J29" s="872"/>
      <c r="K29" s="872"/>
      <c r="L29" s="872"/>
      <c r="M29" s="872"/>
      <c r="N29" s="872"/>
      <c r="O29" s="872"/>
      <c r="P29" s="872"/>
      <c r="Q29" s="872"/>
      <c r="R29" s="872"/>
      <c r="S29" s="872"/>
      <c r="T29" s="872"/>
      <c r="U29" s="872"/>
      <c r="V29" s="872"/>
      <c r="W29" s="872"/>
      <c r="X29" s="873"/>
      <c r="Y29" s="66"/>
      <c r="Z29" s="66"/>
      <c r="AA29" s="66"/>
      <c r="AB29" s="66"/>
      <c r="AC29" s="66"/>
      <c r="AD29" s="66"/>
      <c r="AE29" s="66"/>
      <c r="AF29" s="66"/>
      <c r="AG29" s="66"/>
      <c r="AH29" s="66"/>
      <c r="AI29" s="66"/>
      <c r="AJ29" s="66"/>
      <c r="AK29" s="66"/>
      <c r="AL29" s="66"/>
      <c r="AM29" s="66"/>
      <c r="AN29" s="66"/>
      <c r="AO29" s="66"/>
      <c r="AP29" s="66"/>
      <c r="AQ29" s="66"/>
      <c r="AR29" s="66"/>
      <c r="AS29" s="66"/>
      <c r="AT29" s="66"/>
      <c r="AU29" s="66"/>
      <c r="AV29" s="66"/>
      <c r="AW29" s="66"/>
      <c r="AX29" s="66"/>
      <c r="AY29" s="66"/>
      <c r="AZ29" s="66"/>
      <c r="BA29" s="66"/>
      <c r="BB29" s="66"/>
      <c r="BC29" s="66"/>
      <c r="BD29" s="66"/>
      <c r="BE29" s="66"/>
      <c r="BF29" s="66"/>
      <c r="BG29" s="66"/>
      <c r="BH29" s="66"/>
      <c r="BI29" s="66"/>
      <c r="BJ29" s="66"/>
    </row>
    <row r="30" spans="1:62" ht="34.15" customHeight="1">
      <c r="A30" s="68"/>
      <c r="B30" s="74"/>
      <c r="C30" s="68"/>
      <c r="D30" s="68"/>
      <c r="E30" s="878"/>
      <c r="F30" s="802" t="s">
        <v>225</v>
      </c>
      <c r="G30" s="802">
        <v>0.6</v>
      </c>
      <c r="H30" s="224" t="s">
        <v>247</v>
      </c>
      <c r="I30" s="871">
        <v>0.23519999999999999</v>
      </c>
      <c r="J30" s="872"/>
      <c r="K30" s="872"/>
      <c r="L30" s="872"/>
      <c r="M30" s="872"/>
      <c r="N30" s="872"/>
      <c r="O30" s="872"/>
      <c r="P30" s="872"/>
      <c r="Q30" s="872"/>
      <c r="R30" s="872"/>
      <c r="S30" s="872"/>
      <c r="T30" s="872"/>
      <c r="U30" s="872"/>
      <c r="V30" s="872"/>
      <c r="W30" s="872"/>
      <c r="X30" s="873"/>
      <c r="Y30" s="66"/>
      <c r="Z30" s="66"/>
      <c r="AA30" s="66"/>
      <c r="AB30" s="66"/>
      <c r="AC30" s="66"/>
      <c r="AD30" s="66"/>
      <c r="AE30" s="66"/>
      <c r="AF30" s="66"/>
      <c r="AG30" s="66"/>
      <c r="AH30" s="66"/>
      <c r="AI30" s="66"/>
      <c r="AJ30" s="66"/>
      <c r="AK30" s="66"/>
      <c r="AL30" s="66"/>
      <c r="AM30" s="66"/>
      <c r="AN30" s="66"/>
      <c r="AO30" s="66"/>
      <c r="AP30" s="66"/>
      <c r="AQ30" s="66"/>
      <c r="AR30" s="66"/>
      <c r="AS30" s="66"/>
      <c r="AT30" s="66"/>
      <c r="AU30" s="66"/>
      <c r="AV30" s="66"/>
      <c r="AW30" s="66"/>
      <c r="AX30" s="66"/>
      <c r="AY30" s="66"/>
      <c r="AZ30" s="66"/>
      <c r="BA30" s="66"/>
      <c r="BB30" s="66"/>
      <c r="BC30" s="66"/>
      <c r="BD30" s="66"/>
      <c r="BE30" s="66"/>
      <c r="BF30" s="66"/>
      <c r="BG30" s="66"/>
      <c r="BH30" s="66"/>
      <c r="BI30" s="66"/>
      <c r="BJ30" s="66"/>
    </row>
    <row r="31" spans="1:62">
      <c r="A31" s="66"/>
      <c r="B31" s="151"/>
      <c r="C31" s="66"/>
      <c r="D31" s="66"/>
      <c r="E31" s="220" t="s">
        <v>248</v>
      </c>
      <c r="F31" s="789"/>
      <c r="G31" s="199"/>
      <c r="H31" s="143"/>
      <c r="I31" s="143"/>
      <c r="J31" s="143"/>
      <c r="K31" s="143"/>
      <c r="L31" s="143"/>
      <c r="M31" s="143"/>
      <c r="N31" s="66"/>
      <c r="O31" s="66"/>
      <c r="P31" s="66"/>
      <c r="Q31" s="66"/>
      <c r="R31" s="66"/>
      <c r="S31" s="66"/>
      <c r="T31" s="66"/>
      <c r="U31" s="66"/>
      <c r="V31" s="66"/>
      <c r="W31" s="66"/>
      <c r="X31" s="66"/>
      <c r="Y31" s="66"/>
      <c r="Z31" s="66"/>
      <c r="AA31" s="66"/>
      <c r="AB31" s="66"/>
      <c r="AC31" s="66"/>
      <c r="AD31" s="66"/>
      <c r="AE31" s="66"/>
      <c r="AF31" s="66"/>
      <c r="AG31" s="66"/>
      <c r="AH31" s="66"/>
      <c r="AI31" s="66"/>
      <c r="AJ31" s="66"/>
      <c r="AK31" s="66"/>
      <c r="AL31" s="66"/>
      <c r="AM31" s="66"/>
      <c r="AN31" s="66"/>
      <c r="AO31" s="66"/>
      <c r="AP31" s="66"/>
      <c r="AQ31" s="66"/>
      <c r="AR31" s="66"/>
      <c r="AS31" s="66"/>
      <c r="AT31" s="66"/>
      <c r="AU31" s="66"/>
      <c r="AV31" s="66"/>
      <c r="AW31" s="66"/>
      <c r="AX31" s="66"/>
      <c r="AY31" s="66"/>
      <c r="AZ31" s="66"/>
      <c r="BA31" s="66"/>
      <c r="BB31" s="66"/>
      <c r="BC31" s="66"/>
      <c r="BD31" s="66"/>
      <c r="BE31" s="66"/>
      <c r="BF31" s="66"/>
      <c r="BG31" s="66"/>
      <c r="BH31" s="66"/>
      <c r="BI31" s="66"/>
      <c r="BJ31" s="66"/>
    </row>
    <row r="32" spans="1:62" ht="14.45">
      <c r="A32" s="66"/>
      <c r="B32" s="151"/>
      <c r="C32" s="66"/>
      <c r="D32" s="66"/>
      <c r="E32" s="221" t="s">
        <v>249</v>
      </c>
      <c r="F32" s="143"/>
      <c r="G32" s="143"/>
      <c r="H32" s="143"/>
      <c r="I32" s="143"/>
      <c r="J32" s="143"/>
      <c r="K32" s="143"/>
      <c r="L32" s="66"/>
      <c r="M32" s="66"/>
      <c r="N32" s="66"/>
      <c r="O32" s="66"/>
      <c r="P32" s="66"/>
      <c r="Q32" s="66"/>
      <c r="R32" s="66"/>
      <c r="S32" s="66"/>
      <c r="T32" s="66"/>
      <c r="U32" s="66"/>
      <c r="V32" s="66"/>
      <c r="W32" s="66"/>
      <c r="X32" s="66"/>
      <c r="Y32" s="66"/>
      <c r="Z32" s="66"/>
      <c r="AA32" s="66"/>
      <c r="AB32" s="66"/>
      <c r="AC32" s="66"/>
      <c r="AD32" s="66"/>
      <c r="AE32" s="66"/>
      <c r="AF32" s="66"/>
      <c r="AG32" s="66"/>
      <c r="AH32" s="66"/>
      <c r="AI32" s="66"/>
      <c r="AJ32" s="66"/>
      <c r="AK32" s="66"/>
      <c r="AL32" s="66"/>
      <c r="AM32" s="66"/>
      <c r="AN32" s="66"/>
      <c r="AO32" s="66"/>
      <c r="AP32" s="66"/>
      <c r="AQ32" s="66"/>
      <c r="AR32" s="66"/>
      <c r="AS32" s="66"/>
      <c r="AT32" s="66"/>
      <c r="AU32" s="66"/>
      <c r="AV32" s="66"/>
      <c r="AW32" s="66"/>
      <c r="AX32" s="66"/>
      <c r="AY32" s="66"/>
      <c r="AZ32" s="66"/>
      <c r="BA32" s="66"/>
      <c r="BB32" s="66"/>
      <c r="BC32" s="66"/>
      <c r="BD32" s="66"/>
      <c r="BE32" s="66"/>
      <c r="BF32" s="66"/>
      <c r="BG32" s="66"/>
      <c r="BH32" s="66"/>
      <c r="BI32" s="66"/>
      <c r="BJ32" s="66"/>
    </row>
    <row r="33" spans="1:62">
      <c r="A33" s="66"/>
      <c r="B33" s="151"/>
      <c r="C33" s="66"/>
      <c r="D33" s="66"/>
      <c r="E33" s="66"/>
      <c r="F33" s="66"/>
      <c r="G33" s="152"/>
      <c r="H33" s="66"/>
      <c r="I33" s="66"/>
      <c r="J33" s="66"/>
      <c r="K33" s="66"/>
      <c r="L33" s="66"/>
      <c r="M33" s="66"/>
      <c r="N33" s="66"/>
      <c r="O33" s="66"/>
      <c r="P33" s="66"/>
      <c r="Q33" s="66"/>
      <c r="R33" s="66"/>
      <c r="S33" s="66"/>
      <c r="T33" s="66"/>
      <c r="U33" s="66"/>
      <c r="V33" s="66"/>
      <c r="W33" s="66"/>
      <c r="X33" s="66"/>
      <c r="Y33" s="66"/>
      <c r="Z33" s="66"/>
      <c r="AA33" s="66"/>
      <c r="AB33" s="66"/>
      <c r="AC33" s="66"/>
      <c r="AD33" s="66"/>
      <c r="AE33" s="66"/>
      <c r="AF33" s="66"/>
      <c r="AG33" s="66"/>
      <c r="AH33" s="66"/>
      <c r="AI33" s="66"/>
      <c r="AJ33" s="66"/>
      <c r="AK33" s="66"/>
      <c r="AL33" s="66"/>
      <c r="AM33" s="66"/>
      <c r="AN33" s="66"/>
      <c r="AO33" s="66"/>
      <c r="AP33" s="66"/>
      <c r="AQ33" s="66"/>
      <c r="AR33" s="66"/>
      <c r="AS33" s="66"/>
      <c r="AT33" s="66"/>
      <c r="AU33" s="66"/>
      <c r="AV33" s="66"/>
      <c r="AW33" s="66"/>
      <c r="AX33" s="66"/>
      <c r="AY33" s="66"/>
      <c r="AZ33" s="66"/>
      <c r="BA33" s="66"/>
      <c r="BB33" s="66"/>
      <c r="BC33" s="66"/>
      <c r="BD33" s="66"/>
      <c r="BE33" s="66"/>
      <c r="BF33" s="66"/>
      <c r="BG33" s="66"/>
      <c r="BH33" s="66"/>
      <c r="BI33" s="66"/>
      <c r="BJ33" s="66"/>
    </row>
    <row r="35" spans="1:62" s="118" customFormat="1" ht="17.45" hidden="1">
      <c r="A35" s="84" t="s">
        <v>80</v>
      </c>
      <c r="B35" s="153"/>
      <c r="C35" s="153"/>
      <c r="D35" s="153"/>
      <c r="E35" s="154"/>
      <c r="F35" s="155"/>
      <c r="G35" s="156"/>
      <c r="H35" s="153"/>
      <c r="I35" s="153"/>
      <c r="J35" s="153"/>
      <c r="K35" s="153"/>
      <c r="L35" s="153"/>
      <c r="M35" s="153"/>
      <c r="N35" s="153"/>
      <c r="O35" s="153"/>
      <c r="P35" s="153"/>
      <c r="Q35" s="153"/>
      <c r="R35" s="153"/>
      <c r="S35" s="153"/>
      <c r="T35" s="153"/>
      <c r="U35" s="153"/>
      <c r="V35" s="153"/>
      <c r="W35" s="153"/>
      <c r="X35" s="153"/>
      <c r="Y35" s="153"/>
      <c r="Z35" s="153"/>
      <c r="AA35" s="153"/>
      <c r="AB35" s="153"/>
      <c r="AC35" s="153"/>
      <c r="AD35" s="153"/>
      <c r="AE35" s="153"/>
      <c r="AF35" s="153"/>
      <c r="AG35" s="153"/>
      <c r="AH35" s="153"/>
      <c r="AI35" s="153"/>
      <c r="AJ35" s="153"/>
      <c r="AK35" s="153"/>
      <c r="AL35" s="153"/>
      <c r="AM35" s="153"/>
      <c r="AN35" s="153"/>
      <c r="AO35" s="153"/>
      <c r="AP35" s="153"/>
      <c r="AQ35" s="153"/>
      <c r="AR35" s="153"/>
      <c r="AS35" s="153"/>
      <c r="AT35" s="153"/>
      <c r="AU35" s="153"/>
      <c r="AV35" s="153"/>
      <c r="AW35" s="153"/>
      <c r="AX35" s="153"/>
      <c r="AY35" s="153"/>
      <c r="AZ35" s="153"/>
      <c r="BA35" s="153"/>
      <c r="BB35" s="153"/>
      <c r="BC35" s="153"/>
      <c r="BD35" s="153"/>
      <c r="BE35" s="153"/>
      <c r="BF35" s="153"/>
      <c r="BG35" s="153"/>
      <c r="BH35" s="153"/>
      <c r="BI35" s="153"/>
      <c r="BJ35" s="153"/>
    </row>
    <row r="36" spans="1:62" s="236" customFormat="1" ht="17.45" hidden="1" customHeight="1">
      <c r="A36" s="69"/>
      <c r="B36" s="232"/>
      <c r="C36" s="232"/>
      <c r="D36" s="232"/>
      <c r="E36" s="233"/>
      <c r="F36" s="234"/>
      <c r="G36" s="235"/>
      <c r="H36" s="232"/>
      <c r="I36" s="232"/>
      <c r="J36" s="232"/>
      <c r="K36" s="232"/>
      <c r="L36" s="232"/>
      <c r="M36" s="232"/>
      <c r="N36" s="232"/>
      <c r="O36" s="232"/>
      <c r="P36" s="232"/>
      <c r="Q36" s="232"/>
      <c r="R36" s="232"/>
      <c r="S36" s="232"/>
      <c r="T36" s="232"/>
      <c r="U36" s="232"/>
      <c r="V36" s="232"/>
      <c r="W36" s="232"/>
      <c r="X36" s="232"/>
      <c r="Y36" s="232"/>
      <c r="Z36" s="232"/>
      <c r="AA36" s="232"/>
      <c r="AB36" s="232"/>
      <c r="AC36" s="232"/>
      <c r="AD36" s="232"/>
      <c r="AE36" s="232"/>
      <c r="AF36" s="232"/>
      <c r="AG36" s="232"/>
      <c r="AH36" s="232"/>
      <c r="AI36" s="232"/>
      <c r="AJ36" s="232"/>
      <c r="AK36" s="232"/>
      <c r="AL36" s="232"/>
      <c r="AM36" s="232"/>
      <c r="AN36" s="232"/>
      <c r="AO36" s="232"/>
      <c r="AP36" s="232"/>
      <c r="AQ36" s="232"/>
      <c r="AR36" s="232"/>
      <c r="AS36" s="232"/>
      <c r="AT36" s="232"/>
      <c r="AU36" s="232"/>
      <c r="AV36" s="232"/>
      <c r="AW36" s="232"/>
      <c r="AX36" s="232"/>
      <c r="AY36" s="232"/>
      <c r="AZ36" s="232"/>
      <c r="BA36" s="232"/>
      <c r="BB36" s="232"/>
      <c r="BC36" s="232"/>
      <c r="BD36" s="232"/>
      <c r="BE36" s="232"/>
      <c r="BF36" s="232"/>
      <c r="BG36" s="232"/>
      <c r="BH36" s="232"/>
      <c r="BI36" s="232"/>
      <c r="BJ36" s="232"/>
    </row>
    <row r="37" spans="1:62" ht="15.6" hidden="1">
      <c r="A37" s="826" t="s">
        <v>250</v>
      </c>
      <c r="B37" s="826"/>
      <c r="C37" s="826"/>
      <c r="D37" s="826"/>
      <c r="E37" s="826"/>
      <c r="F37" s="826"/>
      <c r="G37" s="826"/>
      <c r="H37" s="826"/>
      <c r="I37" s="826"/>
      <c r="J37" s="826"/>
      <c r="K37" s="826"/>
      <c r="L37" s="826"/>
      <c r="M37" s="826"/>
      <c r="N37" s="826"/>
      <c r="O37" s="826"/>
      <c r="P37" s="826"/>
      <c r="Q37" s="826"/>
      <c r="R37" s="826"/>
      <c r="S37" s="826"/>
      <c r="T37" s="826"/>
      <c r="U37" s="826"/>
      <c r="V37" s="826"/>
      <c r="W37" s="826"/>
      <c r="X37" s="826"/>
      <c r="Y37" s="826"/>
      <c r="Z37" s="826"/>
      <c r="AA37" s="66"/>
      <c r="AB37" s="66"/>
      <c r="AC37" s="66"/>
      <c r="AD37" s="66"/>
      <c r="AE37" s="66"/>
      <c r="AF37" s="66"/>
      <c r="AG37" s="66"/>
      <c r="AH37" s="66"/>
      <c r="AI37" s="66"/>
      <c r="AJ37" s="66"/>
      <c r="AK37" s="66"/>
      <c r="AL37" s="66"/>
      <c r="AM37" s="66"/>
      <c r="AN37" s="66"/>
      <c r="AO37" s="66"/>
      <c r="AP37" s="66"/>
      <c r="AQ37" s="66"/>
      <c r="AR37" s="66"/>
      <c r="AS37" s="66"/>
      <c r="AT37" s="66"/>
      <c r="AU37" s="66"/>
      <c r="AV37" s="66"/>
      <c r="AW37" s="66"/>
      <c r="AX37" s="66"/>
      <c r="AY37" s="66"/>
      <c r="AZ37" s="66"/>
      <c r="BA37" s="66"/>
      <c r="BB37" s="66"/>
      <c r="BC37" s="66"/>
      <c r="BD37" s="66"/>
      <c r="BE37" s="66"/>
      <c r="BF37" s="66"/>
      <c r="BG37" s="66"/>
      <c r="BH37" s="66"/>
      <c r="BI37" s="66"/>
      <c r="BJ37" s="66"/>
    </row>
    <row r="38" spans="1:62" hidden="1">
      <c r="A38" s="66"/>
      <c r="B38" s="66"/>
      <c r="C38" s="66"/>
      <c r="D38" s="66"/>
      <c r="E38" s="66"/>
      <c r="F38" s="66"/>
      <c r="G38" s="152"/>
      <c r="H38" s="66"/>
      <c r="I38" s="66"/>
      <c r="J38" s="66"/>
      <c r="K38" s="66"/>
      <c r="L38" s="66"/>
      <c r="M38" s="66"/>
      <c r="N38" s="66"/>
      <c r="O38" s="66"/>
      <c r="P38" s="66"/>
      <c r="Q38" s="66"/>
      <c r="R38" s="66"/>
      <c r="S38" s="66"/>
      <c r="T38" s="66"/>
      <c r="U38" s="66"/>
      <c r="V38" s="66"/>
      <c r="W38" s="66"/>
      <c r="X38" s="66"/>
      <c r="Y38" s="66"/>
      <c r="Z38" s="66"/>
      <c r="AA38" s="66"/>
      <c r="AB38" s="66"/>
      <c r="AC38" s="66"/>
      <c r="AD38" s="66"/>
      <c r="AE38" s="66"/>
      <c r="AF38" s="66"/>
      <c r="AG38" s="66"/>
      <c r="AH38" s="66"/>
      <c r="AI38" s="66"/>
      <c r="AJ38" s="66"/>
      <c r="AK38" s="66"/>
      <c r="AL38" s="66"/>
      <c r="AM38" s="66"/>
      <c r="AN38" s="66"/>
      <c r="AO38" s="66"/>
      <c r="AP38" s="66"/>
      <c r="AQ38" s="66"/>
      <c r="AR38" s="66"/>
      <c r="AS38" s="66"/>
      <c r="AT38" s="66"/>
      <c r="AU38" s="66"/>
      <c r="AV38" s="66"/>
      <c r="AW38" s="66"/>
      <c r="AX38" s="66"/>
      <c r="AY38" s="66"/>
      <c r="AZ38" s="66"/>
      <c r="BA38" s="66"/>
      <c r="BB38" s="66"/>
      <c r="BC38" s="66"/>
      <c r="BD38" s="66"/>
      <c r="BE38" s="66"/>
      <c r="BF38" s="66"/>
      <c r="BG38" s="66"/>
      <c r="BH38" s="66"/>
      <c r="BI38" s="66"/>
      <c r="BJ38" s="66"/>
    </row>
    <row r="39" spans="1:62" s="69" customFormat="1" ht="19.899999999999999" hidden="1" customHeight="1">
      <c r="A39" s="70"/>
      <c r="B39" s="72"/>
      <c r="C39" s="70"/>
      <c r="D39" s="70"/>
      <c r="E39" s="70"/>
      <c r="F39" s="72"/>
      <c r="G39" s="70"/>
      <c r="H39" s="70"/>
      <c r="I39" s="70"/>
      <c r="J39" s="70"/>
      <c r="K39" s="70"/>
      <c r="L39" s="70"/>
      <c r="M39" s="70"/>
      <c r="N39" s="70"/>
      <c r="O39" s="70"/>
      <c r="P39" s="70"/>
      <c r="Q39" s="70"/>
      <c r="R39" s="70"/>
      <c r="S39" s="70"/>
      <c r="T39" s="70"/>
      <c r="U39" s="70"/>
      <c r="V39" s="70"/>
      <c r="W39" s="204"/>
    </row>
    <row r="40" spans="1:62" s="69" customFormat="1" ht="19.899999999999999" hidden="1" customHeight="1">
      <c r="A40" s="273" t="s">
        <v>251</v>
      </c>
      <c r="B40" s="72"/>
      <c r="C40" s="70"/>
      <c r="D40" s="70"/>
      <c r="E40" s="70"/>
      <c r="F40" s="72"/>
      <c r="G40" s="70"/>
      <c r="H40" s="70"/>
      <c r="I40" s="70"/>
      <c r="J40" s="70"/>
      <c r="K40" s="70"/>
      <c r="L40" s="70"/>
      <c r="M40" s="70"/>
      <c r="N40" s="70"/>
      <c r="O40" s="70"/>
      <c r="P40" s="70"/>
      <c r="Q40" s="70"/>
      <c r="R40" s="70"/>
      <c r="S40" s="70"/>
      <c r="T40" s="70"/>
      <c r="U40" s="70"/>
      <c r="V40" s="70"/>
      <c r="W40" s="204"/>
    </row>
    <row r="41" spans="1:62" s="69" customFormat="1" ht="19.899999999999999" hidden="1" customHeight="1">
      <c r="A41" s="273"/>
      <c r="B41" s="72"/>
      <c r="C41" s="70"/>
      <c r="D41" s="70"/>
      <c r="E41" s="70"/>
      <c r="F41" s="72"/>
      <c r="G41" s="70"/>
      <c r="H41" s="70"/>
      <c r="I41" s="70"/>
      <c r="J41" s="70"/>
      <c r="K41" s="70"/>
      <c r="L41" s="70"/>
      <c r="M41" s="70"/>
      <c r="N41" s="70"/>
      <c r="O41" s="70"/>
      <c r="P41" s="70"/>
      <c r="Q41" s="70"/>
      <c r="R41" s="70"/>
      <c r="S41" s="70"/>
      <c r="T41" s="70"/>
      <c r="U41" s="70"/>
      <c r="V41" s="70"/>
      <c r="W41" s="204"/>
    </row>
    <row r="42" spans="1:62" s="69" customFormat="1" ht="14.45" hidden="1">
      <c r="A42" s="144" t="s">
        <v>252</v>
      </c>
      <c r="B42" s="252" t="s">
        <v>253</v>
      </c>
      <c r="C42" s="294"/>
      <c r="D42" s="294"/>
      <c r="E42" s="294"/>
      <c r="F42" s="72"/>
      <c r="G42" s="70"/>
      <c r="H42" s="70"/>
      <c r="I42" s="70"/>
      <c r="J42" s="70"/>
      <c r="K42" s="70"/>
      <c r="L42" s="70"/>
      <c r="M42" s="70"/>
      <c r="N42"/>
      <c r="O42" s="70"/>
      <c r="P42" s="70"/>
      <c r="Q42" s="70"/>
      <c r="R42" s="70"/>
      <c r="S42" s="70"/>
      <c r="T42" s="70"/>
      <c r="U42" s="70"/>
      <c r="V42" s="70"/>
      <c r="W42" s="204"/>
    </row>
    <row r="43" spans="1:62" s="69" customFormat="1" ht="13.15" hidden="1">
      <c r="A43" s="146" t="s">
        <v>254</v>
      </c>
      <c r="B43" s="252" t="s">
        <v>255</v>
      </c>
      <c r="C43" s="294"/>
      <c r="D43" s="294"/>
      <c r="E43" s="294"/>
      <c r="F43" s="72"/>
      <c r="G43" s="70"/>
      <c r="H43" s="70"/>
      <c r="I43" s="70"/>
      <c r="J43" s="70"/>
      <c r="K43" s="70"/>
      <c r="L43" s="70"/>
      <c r="M43" s="70"/>
      <c r="N43" s="70"/>
      <c r="O43" s="70"/>
      <c r="P43" s="70"/>
      <c r="Q43" s="70"/>
      <c r="R43" s="70"/>
      <c r="S43" s="70"/>
      <c r="T43" s="70"/>
      <c r="U43" s="70"/>
      <c r="V43" s="70"/>
      <c r="W43" s="204"/>
    </row>
    <row r="44" spans="1:62" s="69" customFormat="1" ht="13.15" hidden="1">
      <c r="A44" s="146" t="s">
        <v>256</v>
      </c>
      <c r="B44" s="295">
        <v>44</v>
      </c>
      <c r="C44" s="296"/>
      <c r="D44" s="297" t="s">
        <v>257</v>
      </c>
      <c r="E44" s="298">
        <f>(B51*B46-0.74*B48)/(B45*B47)</f>
        <v>0.33302325581395348</v>
      </c>
    </row>
    <row r="45" spans="1:62" s="69" customFormat="1" ht="13.15" hidden="1">
      <c r="A45" s="146" t="s">
        <v>258</v>
      </c>
      <c r="B45" s="295">
        <v>1</v>
      </c>
      <c r="C45" s="296"/>
      <c r="D45" s="297" t="s">
        <v>259</v>
      </c>
      <c r="E45" s="298">
        <f>(B50*B46-B48*0.74)/(B47*B44)</f>
        <v>0.81650105708245246</v>
      </c>
    </row>
    <row r="46" spans="1:62" s="69" customFormat="1" ht="13.15" hidden="1">
      <c r="A46" s="146" t="s">
        <v>260</v>
      </c>
      <c r="B46" s="295">
        <f>(50+50)*2*28</f>
        <v>5600</v>
      </c>
      <c r="C46" s="296"/>
      <c r="D46" s="299"/>
      <c r="E46" s="300"/>
    </row>
    <row r="47" spans="1:62" s="69" customFormat="1" ht="13.15" hidden="1">
      <c r="A47" s="146" t="s">
        <v>261</v>
      </c>
      <c r="B47" s="295">
        <f>B46*86%</f>
        <v>4816</v>
      </c>
      <c r="C47" s="296"/>
      <c r="D47" s="301" t="s">
        <v>262</v>
      </c>
      <c r="E47" s="302">
        <f>MIN(E44:E45)</f>
        <v>0.33302325581395348</v>
      </c>
    </row>
    <row r="48" spans="1:62" s="69" customFormat="1" ht="13.15" hidden="1">
      <c r="A48" s="146" t="s">
        <v>263</v>
      </c>
      <c r="B48" s="295">
        <f>B46*14%</f>
        <v>784.00000000000011</v>
      </c>
      <c r="C48" s="296"/>
      <c r="D48" s="299"/>
      <c r="E48" s="303"/>
    </row>
    <row r="49" spans="1:66" s="69" customFormat="1" ht="13.15" hidden="1">
      <c r="A49" s="146"/>
      <c r="B49" s="295">
        <v>0</v>
      </c>
      <c r="C49" s="296"/>
      <c r="D49" s="299"/>
      <c r="E49" s="303"/>
    </row>
    <row r="50" spans="1:66" s="69" customFormat="1" ht="13.15" hidden="1">
      <c r="A50" s="146" t="s">
        <v>264</v>
      </c>
      <c r="B50" s="295">
        <v>31</v>
      </c>
      <c r="C50" s="304" t="s">
        <v>265</v>
      </c>
      <c r="D50" s="299"/>
      <c r="E50" s="303"/>
    </row>
    <row r="51" spans="1:66" s="69" customFormat="1" ht="13.15" hidden="1">
      <c r="A51" s="146" t="s">
        <v>266</v>
      </c>
      <c r="B51" s="295">
        <v>0.39</v>
      </c>
      <c r="C51" s="304" t="s">
        <v>267</v>
      </c>
      <c r="D51" s="299"/>
      <c r="E51" s="303"/>
    </row>
    <row r="52" spans="1:66" s="69" customFormat="1" ht="13.15" hidden="1">
      <c r="A52" s="305"/>
      <c r="B52" s="305"/>
      <c r="C52" s="296"/>
      <c r="D52" s="299"/>
      <c r="E52" s="303"/>
    </row>
    <row r="53" spans="1:66" s="69" customFormat="1" ht="13.15" hidden="1">
      <c r="A53" s="305"/>
      <c r="B53" s="305"/>
      <c r="C53" s="296"/>
      <c r="D53" s="299"/>
      <c r="E53" s="303"/>
    </row>
    <row r="54" spans="1:66" s="68" customFormat="1" hidden="1" thickBot="1">
      <c r="B54" s="74"/>
      <c r="G54" s="805"/>
      <c r="U54" s="805"/>
    </row>
    <row r="55" spans="1:66" hidden="1">
      <c r="A55" s="237"/>
      <c r="B55" s="238"/>
      <c r="C55" s="238"/>
      <c r="D55" s="239"/>
      <c r="E55" s="238"/>
      <c r="F55" s="238"/>
      <c r="G55" s="570"/>
      <c r="H55" s="237"/>
      <c r="I55" s="238"/>
      <c r="J55" s="238"/>
      <c r="K55" s="238"/>
      <c r="L55" s="238"/>
      <c r="M55" s="238"/>
      <c r="N55" s="238"/>
      <c r="O55" s="238"/>
      <c r="P55" s="238"/>
      <c r="Q55" s="238"/>
      <c r="R55" s="238"/>
      <c r="S55" s="238"/>
      <c r="T55" s="238"/>
      <c r="U55" s="248"/>
      <c r="V55" s="66"/>
      <c r="W55" s="66"/>
      <c r="X55" s="66"/>
      <c r="Y55" s="66"/>
      <c r="Z55" s="66"/>
      <c r="AA55" s="66"/>
      <c r="AB55" s="66"/>
      <c r="AC55" s="66"/>
      <c r="AD55" s="66"/>
      <c r="AE55" s="66"/>
      <c r="AF55" s="66"/>
      <c r="AG55" s="66"/>
      <c r="AH55" s="66"/>
      <c r="AI55" s="66"/>
      <c r="AJ55" s="66"/>
      <c r="AK55" s="66"/>
      <c r="AL55" s="66"/>
      <c r="AM55" s="66"/>
      <c r="AN55" s="66"/>
      <c r="AO55" s="66"/>
      <c r="AP55" s="66"/>
      <c r="AQ55" s="66"/>
      <c r="AR55" s="66"/>
      <c r="AS55" s="66"/>
      <c r="AT55" s="66"/>
      <c r="AU55" s="66"/>
      <c r="AV55" s="66"/>
      <c r="AW55" s="66"/>
      <c r="AX55" s="66"/>
      <c r="AY55" s="66"/>
      <c r="AZ55" s="66"/>
      <c r="BA55" s="66"/>
      <c r="BB55" s="66"/>
      <c r="BC55" s="66"/>
      <c r="BD55" s="66"/>
      <c r="BE55" s="66"/>
      <c r="BF55" s="66"/>
      <c r="BG55" s="66"/>
      <c r="BH55" s="66"/>
      <c r="BI55" s="66"/>
      <c r="BJ55" s="66"/>
      <c r="BK55" s="66"/>
      <c r="BL55" s="66"/>
      <c r="BM55" s="66"/>
      <c r="BN55" s="66"/>
    </row>
    <row r="56" spans="1:66" hidden="1">
      <c r="A56" s="241"/>
      <c r="B56" s="151"/>
      <c r="C56" s="66"/>
      <c r="D56" s="66"/>
      <c r="E56" s="66"/>
      <c r="F56" s="66"/>
      <c r="G56" s="243"/>
      <c r="H56" s="241"/>
      <c r="I56" s="66"/>
      <c r="J56" s="66"/>
      <c r="K56" s="66"/>
      <c r="L56" s="66"/>
      <c r="M56" s="66"/>
      <c r="N56" s="66"/>
      <c r="O56" s="66"/>
      <c r="P56" s="66"/>
      <c r="Q56" s="66"/>
      <c r="R56" s="66"/>
      <c r="S56" s="66"/>
      <c r="T56" s="66"/>
      <c r="U56" s="243"/>
      <c r="V56" s="66"/>
      <c r="W56" s="66"/>
      <c r="X56" s="66"/>
      <c r="Y56" s="66"/>
      <c r="Z56" s="66"/>
      <c r="AA56" s="66"/>
      <c r="AB56" s="66"/>
      <c r="AC56" s="66"/>
      <c r="AD56" s="66"/>
      <c r="AE56" s="66"/>
      <c r="AF56" s="66"/>
      <c r="AG56" s="66"/>
      <c r="AH56" s="66"/>
      <c r="AI56" s="66"/>
      <c r="AJ56" s="66"/>
      <c r="AK56" s="66"/>
      <c r="AL56" s="66"/>
      <c r="AM56" s="66"/>
      <c r="AN56" s="66"/>
      <c r="AO56" s="66"/>
      <c r="AP56" s="66"/>
      <c r="AQ56" s="66"/>
      <c r="AR56" s="66"/>
      <c r="AS56" s="66"/>
      <c r="AT56" s="66"/>
      <c r="AU56" s="66"/>
      <c r="AV56" s="66"/>
      <c r="AW56" s="66"/>
      <c r="AX56" s="66"/>
      <c r="AY56" s="66"/>
      <c r="AZ56" s="66"/>
      <c r="BA56" s="66"/>
      <c r="BB56" s="66"/>
      <c r="BC56" s="66"/>
      <c r="BD56" s="66"/>
      <c r="BE56" s="66"/>
      <c r="BF56" s="66"/>
      <c r="BG56" s="66"/>
      <c r="BH56" s="66"/>
      <c r="BI56" s="66"/>
      <c r="BJ56" s="66"/>
      <c r="BK56" s="66"/>
      <c r="BL56" s="66"/>
      <c r="BM56" s="66"/>
      <c r="BN56" s="66"/>
    </row>
    <row r="57" spans="1:66" ht="14.45" hidden="1">
      <c r="A57" s="240"/>
      <c r="B57" s="151"/>
      <c r="C57" s="66"/>
      <c r="D57" s="66"/>
      <c r="E57" s="66"/>
      <c r="F57" s="66"/>
      <c r="G57" s="243"/>
      <c r="H57" s="241"/>
      <c r="I57" s="66"/>
      <c r="J57" s="66"/>
      <c r="K57" s="66"/>
      <c r="L57" s="66"/>
      <c r="M57" s="66"/>
      <c r="N57" s="66"/>
      <c r="O57" s="66"/>
      <c r="P57" s="66"/>
      <c r="Q57" s="66"/>
      <c r="R57" s="66"/>
      <c r="S57" s="66"/>
      <c r="T57" s="66"/>
      <c r="U57" s="243"/>
      <c r="V57" s="66"/>
      <c r="W57" s="66"/>
      <c r="X57" s="66"/>
      <c r="Y57" s="66"/>
      <c r="Z57" s="66"/>
      <c r="AA57" s="66"/>
      <c r="AB57" s="66"/>
      <c r="AC57" s="66"/>
      <c r="AD57" s="66"/>
      <c r="AE57" s="66"/>
      <c r="AF57" s="66"/>
      <c r="AG57" s="66"/>
      <c r="AH57" s="66"/>
      <c r="AI57" s="66"/>
      <c r="AJ57" s="66"/>
      <c r="AK57" s="66"/>
      <c r="AL57" s="66"/>
      <c r="AM57" s="66"/>
      <c r="AN57" s="66"/>
      <c r="AO57" s="66"/>
      <c r="AP57" s="66"/>
      <c r="AQ57" s="66"/>
      <c r="AR57" s="66"/>
      <c r="AS57" s="66"/>
      <c r="AT57" s="66"/>
      <c r="AU57" s="66"/>
      <c r="AV57" s="66"/>
      <c r="AW57" s="66"/>
      <c r="AX57" s="66"/>
      <c r="AY57" s="66"/>
      <c r="AZ57" s="66"/>
      <c r="BA57" s="66"/>
      <c r="BB57" s="66"/>
      <c r="BC57" s="66"/>
      <c r="BD57" s="66"/>
      <c r="BE57" s="66"/>
      <c r="BF57" s="66"/>
      <c r="BG57" s="66"/>
      <c r="BH57" s="66"/>
      <c r="BI57" s="66"/>
      <c r="BJ57" s="66"/>
      <c r="BK57" s="66"/>
      <c r="BL57" s="66"/>
      <c r="BM57" s="66"/>
      <c r="BN57" s="66"/>
    </row>
    <row r="58" spans="1:66" hidden="1">
      <c r="A58" s="241"/>
      <c r="B58" s="151"/>
      <c r="C58" s="66"/>
      <c r="D58" s="66"/>
      <c r="E58" s="66"/>
      <c r="F58" s="66"/>
      <c r="G58" s="243"/>
      <c r="H58" s="241"/>
      <c r="I58" s="66"/>
      <c r="J58" s="66"/>
      <c r="K58" s="66"/>
      <c r="L58" s="66"/>
      <c r="M58" s="66"/>
      <c r="N58" s="66"/>
      <c r="O58" s="66"/>
      <c r="P58" s="66"/>
      <c r="Q58" s="66"/>
      <c r="R58" s="66"/>
      <c r="S58" s="66"/>
      <c r="T58" s="66"/>
      <c r="U58" s="243"/>
      <c r="V58" s="66"/>
      <c r="W58" s="66"/>
      <c r="X58" s="66"/>
      <c r="Y58" s="66"/>
      <c r="Z58" s="66"/>
      <c r="AA58" s="66"/>
      <c r="AB58" s="66"/>
      <c r="AC58" s="66"/>
      <c r="AD58" s="66"/>
      <c r="AE58" s="66"/>
      <c r="AF58" s="66"/>
      <c r="AG58" s="66"/>
      <c r="AH58" s="66"/>
      <c r="AI58" s="66"/>
      <c r="AJ58" s="66"/>
      <c r="AK58" s="66"/>
      <c r="AL58" s="66"/>
      <c r="AM58" s="66"/>
      <c r="AN58" s="66"/>
      <c r="AO58" s="66"/>
      <c r="AP58" s="66"/>
      <c r="AQ58" s="66"/>
      <c r="AR58" s="66"/>
      <c r="AS58" s="66"/>
      <c r="AT58" s="66"/>
      <c r="AU58" s="66"/>
      <c r="AV58" s="66"/>
      <c r="AW58" s="66"/>
      <c r="AX58" s="66"/>
      <c r="AY58" s="66"/>
      <c r="AZ58" s="66"/>
      <c r="BA58" s="66"/>
      <c r="BB58" s="66"/>
      <c r="BC58" s="66"/>
      <c r="BD58" s="66"/>
      <c r="BE58" s="66"/>
      <c r="BF58" s="66"/>
      <c r="BG58" s="66"/>
      <c r="BH58" s="66"/>
      <c r="BI58" s="66"/>
      <c r="BJ58" s="66"/>
      <c r="BK58" s="66"/>
      <c r="BL58" s="66"/>
      <c r="BM58" s="66"/>
      <c r="BN58" s="66"/>
    </row>
    <row r="59" spans="1:66" ht="27.6" hidden="1" customHeight="1">
      <c r="A59" s="241"/>
      <c r="B59" s="66"/>
      <c r="C59" s="66"/>
      <c r="D59" s="66"/>
      <c r="E59" s="66"/>
      <c r="F59" s="66"/>
      <c r="G59" s="242"/>
      <c r="H59" s="240"/>
      <c r="I59" s="66"/>
      <c r="J59" s="66"/>
      <c r="K59" s="66"/>
      <c r="L59" s="66"/>
      <c r="M59" s="66"/>
      <c r="N59" s="66"/>
      <c r="O59" s="66"/>
      <c r="P59" s="66"/>
      <c r="Q59" s="66"/>
      <c r="R59" s="66"/>
      <c r="S59" s="68"/>
      <c r="T59" s="66"/>
      <c r="U59" s="242"/>
      <c r="V59" s="66"/>
      <c r="W59" s="66"/>
      <c r="X59" s="66"/>
      <c r="Y59" s="66"/>
      <c r="Z59" s="66"/>
      <c r="AA59" s="66"/>
      <c r="AB59" s="66"/>
      <c r="AC59" s="66"/>
      <c r="AD59" s="66"/>
      <c r="AE59" s="66"/>
      <c r="AF59" s="66"/>
      <c r="AG59" s="66"/>
      <c r="AH59" s="66"/>
      <c r="AI59" s="66"/>
      <c r="AJ59" s="66"/>
      <c r="AK59" s="66"/>
      <c r="AL59" s="66"/>
      <c r="AM59" s="66"/>
      <c r="AN59" s="66"/>
      <c r="AO59" s="66"/>
      <c r="AP59" s="66"/>
      <c r="AQ59" s="66"/>
      <c r="AR59" s="66"/>
      <c r="AS59" s="66"/>
      <c r="AT59" s="66"/>
      <c r="AU59" s="66"/>
      <c r="AV59" s="66"/>
      <c r="AW59" s="66"/>
      <c r="AX59" s="66"/>
      <c r="AY59" s="66"/>
      <c r="AZ59" s="66"/>
      <c r="BA59" s="66"/>
      <c r="BB59" s="66"/>
      <c r="BC59" s="66"/>
      <c r="BD59" s="66"/>
      <c r="BE59" s="66"/>
      <c r="BF59" s="66"/>
      <c r="BG59" s="66"/>
      <c r="BH59" s="66"/>
      <c r="BI59" s="66"/>
      <c r="BJ59" s="66"/>
      <c r="BK59" s="66"/>
      <c r="BL59" s="66"/>
      <c r="BM59" s="66"/>
      <c r="BN59" s="66"/>
    </row>
    <row r="60" spans="1:66" hidden="1">
      <c r="A60" s="241"/>
      <c r="B60" s="66"/>
      <c r="C60" s="66"/>
      <c r="D60" s="66"/>
      <c r="E60" s="66"/>
      <c r="F60" s="66"/>
      <c r="G60" s="242" t="s">
        <v>3</v>
      </c>
      <c r="H60" s="241"/>
      <c r="I60" s="66"/>
      <c r="J60" s="66"/>
      <c r="K60" s="66"/>
      <c r="L60" s="66"/>
      <c r="M60" s="66"/>
      <c r="N60" s="66"/>
      <c r="O60" s="66"/>
      <c r="P60" s="66"/>
      <c r="Q60" s="66" t="s">
        <v>3</v>
      </c>
      <c r="R60" s="66"/>
      <c r="S60" s="66"/>
      <c r="T60" s="66"/>
      <c r="U60" s="242"/>
      <c r="V60" s="66"/>
      <c r="W60" s="66"/>
      <c r="X60" s="66"/>
      <c r="Y60" s="66"/>
      <c r="Z60" s="66"/>
      <c r="AA60" s="66"/>
      <c r="AB60" s="66"/>
      <c r="AC60" s="66"/>
      <c r="AD60" s="66"/>
      <c r="AE60" s="66"/>
      <c r="AF60" s="66"/>
      <c r="AG60" s="66"/>
      <c r="AH60" s="66"/>
      <c r="AI60" s="66"/>
      <c r="AJ60" s="66"/>
      <c r="AK60" s="66"/>
      <c r="AL60" s="66"/>
      <c r="AM60" s="66"/>
      <c r="AN60" s="66"/>
      <c r="AO60" s="66"/>
      <c r="AP60" s="66"/>
      <c r="AQ60" s="66"/>
      <c r="AR60" s="66"/>
      <c r="AS60" s="66"/>
      <c r="AT60" s="66"/>
      <c r="AU60" s="66"/>
      <c r="AV60" s="66"/>
      <c r="AW60" s="66"/>
      <c r="AX60" s="66"/>
      <c r="AY60" s="66"/>
      <c r="AZ60" s="66"/>
      <c r="BA60" s="66"/>
      <c r="BB60" s="66"/>
      <c r="BC60" s="66"/>
      <c r="BD60" s="66"/>
      <c r="BE60" s="66"/>
      <c r="BF60" s="66"/>
      <c r="BG60" s="66"/>
      <c r="BH60" s="66"/>
      <c r="BI60" s="66"/>
      <c r="BJ60" s="66"/>
      <c r="BK60" s="66"/>
      <c r="BL60" s="66"/>
      <c r="BM60" s="66"/>
      <c r="BN60" s="66"/>
    </row>
    <row r="61" spans="1:66" hidden="1">
      <c r="A61" s="241"/>
      <c r="B61" s="66"/>
      <c r="C61" s="66"/>
      <c r="D61" s="66"/>
      <c r="E61" s="66"/>
      <c r="F61" s="66"/>
      <c r="G61" s="242" t="s">
        <v>3</v>
      </c>
      <c r="H61" s="241"/>
      <c r="I61" s="66"/>
      <c r="J61" s="66"/>
      <c r="K61" s="66"/>
      <c r="L61" s="66"/>
      <c r="M61" s="66"/>
      <c r="N61" s="66"/>
      <c r="O61" s="66"/>
      <c r="P61" s="66"/>
      <c r="Q61" s="66" t="s">
        <v>3</v>
      </c>
      <c r="R61" s="66"/>
      <c r="S61" s="66"/>
      <c r="T61" s="66"/>
      <c r="U61" s="249"/>
      <c r="V61" s="66"/>
      <c r="W61" s="66"/>
      <c r="X61" s="66"/>
      <c r="Y61" s="66"/>
      <c r="Z61" s="66"/>
      <c r="AA61" s="66"/>
      <c r="AB61" s="66"/>
      <c r="AC61" s="66"/>
      <c r="AD61" s="66"/>
      <c r="AE61" s="66"/>
      <c r="AF61" s="66"/>
      <c r="AG61" s="66"/>
      <c r="AH61" s="66"/>
      <c r="AI61" s="66"/>
      <c r="AJ61" s="66"/>
      <c r="AK61" s="66"/>
      <c r="AL61" s="66"/>
      <c r="AM61" s="66"/>
      <c r="AN61" s="66"/>
      <c r="AO61" s="66"/>
      <c r="AP61" s="66"/>
      <c r="AQ61" s="66"/>
      <c r="AR61" s="66"/>
      <c r="AS61" s="66"/>
      <c r="AT61" s="66"/>
      <c r="AU61" s="66"/>
      <c r="AV61" s="66"/>
      <c r="AW61" s="66"/>
      <c r="AX61" s="66"/>
      <c r="AY61" s="66"/>
      <c r="AZ61" s="66"/>
      <c r="BA61" s="66"/>
      <c r="BB61" s="66"/>
      <c r="BC61" s="66"/>
      <c r="BD61" s="66"/>
      <c r="BE61" s="66"/>
      <c r="BF61" s="66"/>
      <c r="BG61" s="66"/>
      <c r="BH61" s="66"/>
      <c r="BI61" s="66"/>
      <c r="BJ61" s="66"/>
      <c r="BK61" s="66"/>
      <c r="BL61" s="66"/>
      <c r="BM61" s="66"/>
      <c r="BN61" s="66"/>
    </row>
    <row r="62" spans="1:66" hidden="1">
      <c r="A62" s="241"/>
      <c r="B62" s="151"/>
      <c r="C62" s="66"/>
      <c r="D62" s="66"/>
      <c r="E62" s="66"/>
      <c r="F62" s="66"/>
      <c r="G62" s="243"/>
      <c r="H62" s="241"/>
      <c r="I62" s="66"/>
      <c r="J62" s="66"/>
      <c r="K62" s="66"/>
      <c r="L62" s="66"/>
      <c r="M62" s="66"/>
      <c r="N62" s="66"/>
      <c r="O62" s="66"/>
      <c r="P62" s="66"/>
      <c r="Q62" s="66"/>
      <c r="R62" s="66"/>
      <c r="S62" s="66"/>
      <c r="T62" s="66"/>
      <c r="U62" s="243"/>
      <c r="V62" s="66"/>
      <c r="W62" s="66"/>
      <c r="X62" s="66"/>
      <c r="Y62" s="66"/>
      <c r="Z62" s="66"/>
      <c r="AA62" s="66"/>
      <c r="AB62" s="66"/>
      <c r="AC62" s="66"/>
      <c r="AD62" s="66"/>
      <c r="AE62" s="66"/>
      <c r="AF62" s="66"/>
      <c r="AG62" s="66"/>
      <c r="AH62" s="66"/>
      <c r="AI62" s="66"/>
      <c r="AJ62" s="66"/>
      <c r="AK62" s="66"/>
      <c r="AL62" s="66"/>
      <c r="AM62" s="66"/>
      <c r="AN62" s="66"/>
      <c r="AO62" s="66"/>
      <c r="AP62" s="66"/>
      <c r="AQ62" s="66"/>
      <c r="AR62" s="66"/>
      <c r="AS62" s="66"/>
      <c r="AT62" s="66"/>
      <c r="AU62" s="66"/>
      <c r="AV62" s="66"/>
      <c r="AW62" s="66"/>
      <c r="AX62" s="66"/>
      <c r="AY62" s="66"/>
      <c r="AZ62" s="66"/>
      <c r="BA62" s="66"/>
      <c r="BB62" s="66"/>
      <c r="BC62" s="66"/>
      <c r="BD62" s="66"/>
      <c r="BE62" s="66"/>
      <c r="BF62" s="66"/>
      <c r="BG62" s="66"/>
      <c r="BH62" s="66"/>
      <c r="BI62" s="66"/>
      <c r="BJ62" s="66"/>
      <c r="BK62" s="66"/>
      <c r="BL62" s="66"/>
      <c r="BM62" s="66"/>
      <c r="BN62" s="66"/>
    </row>
    <row r="63" spans="1:66" hidden="1">
      <c r="A63" s="241"/>
      <c r="B63" s="151"/>
      <c r="C63" s="66"/>
      <c r="D63" s="66"/>
      <c r="E63" s="66"/>
      <c r="F63" s="66"/>
      <c r="G63" s="243"/>
      <c r="H63" s="241"/>
      <c r="I63" s="66"/>
      <c r="J63" s="66"/>
      <c r="K63" s="66"/>
      <c r="L63" s="66"/>
      <c r="M63" s="66"/>
      <c r="N63" s="66"/>
      <c r="O63" s="66"/>
      <c r="P63" s="66"/>
      <c r="Q63" s="66"/>
      <c r="R63" s="66"/>
      <c r="S63" s="66"/>
      <c r="T63" s="66"/>
      <c r="U63" s="242"/>
      <c r="V63" s="66"/>
      <c r="W63" s="66"/>
      <c r="X63" s="66"/>
      <c r="Y63" s="66"/>
      <c r="Z63" s="66"/>
      <c r="AA63" s="66"/>
      <c r="AB63" s="66"/>
      <c r="AC63" s="66"/>
      <c r="AD63" s="66"/>
      <c r="AE63" s="66"/>
      <c r="AF63" s="66"/>
      <c r="AG63" s="66"/>
      <c r="AH63" s="66"/>
      <c r="AI63" s="66"/>
      <c r="AJ63" s="66"/>
      <c r="AK63" s="66"/>
      <c r="AL63" s="66"/>
      <c r="AM63" s="66"/>
      <c r="AN63" s="66"/>
      <c r="AO63" s="66"/>
      <c r="AP63" s="66"/>
      <c r="AQ63" s="66"/>
      <c r="AR63" s="66"/>
      <c r="AS63" s="66"/>
      <c r="AT63" s="66"/>
      <c r="AU63" s="66"/>
      <c r="AV63" s="66"/>
      <c r="AW63" s="66"/>
      <c r="AX63" s="66"/>
      <c r="AY63" s="66"/>
      <c r="AZ63" s="66"/>
      <c r="BA63" s="66"/>
      <c r="BB63" s="66"/>
      <c r="BC63" s="66"/>
      <c r="BD63" s="66"/>
      <c r="BE63" s="66"/>
      <c r="BF63" s="66"/>
      <c r="BG63" s="66"/>
      <c r="BH63" s="66"/>
      <c r="BI63" s="66"/>
      <c r="BJ63" s="66"/>
      <c r="BK63" s="66"/>
      <c r="BL63" s="66"/>
      <c r="BM63" s="66"/>
      <c r="BN63" s="66"/>
    </row>
    <row r="64" spans="1:66" hidden="1">
      <c r="A64" s="241"/>
      <c r="B64" s="151"/>
      <c r="C64" s="66"/>
      <c r="D64" s="66"/>
      <c r="E64" s="66"/>
      <c r="F64" s="66"/>
      <c r="G64" s="243"/>
      <c r="H64" s="241"/>
      <c r="I64" s="66"/>
      <c r="J64" s="66"/>
      <c r="K64" s="66"/>
      <c r="L64" s="66"/>
      <c r="M64" s="66"/>
      <c r="N64" s="66"/>
      <c r="O64" s="66"/>
      <c r="P64" s="66"/>
      <c r="Q64" s="66"/>
      <c r="R64" s="66"/>
      <c r="S64" s="66"/>
      <c r="T64" s="66"/>
      <c r="U64" s="242"/>
      <c r="V64" s="66"/>
      <c r="W64" s="66"/>
      <c r="X64" s="66"/>
      <c r="Y64" s="66"/>
      <c r="Z64" s="66"/>
      <c r="AA64" s="66"/>
      <c r="AB64" s="66"/>
      <c r="AC64" s="66"/>
      <c r="AD64" s="66"/>
      <c r="AE64" s="66"/>
      <c r="AF64" s="66"/>
      <c r="AG64" s="66"/>
      <c r="AH64" s="66"/>
      <c r="AI64" s="66"/>
      <c r="AJ64" s="66"/>
      <c r="AK64" s="66"/>
      <c r="AL64" s="66"/>
      <c r="AM64" s="66"/>
      <c r="AN64" s="66"/>
      <c r="AO64" s="66"/>
      <c r="AP64" s="66"/>
      <c r="AQ64" s="66"/>
      <c r="AR64" s="66"/>
      <c r="AS64" s="66"/>
      <c r="AT64" s="66"/>
      <c r="AU64" s="66"/>
      <c r="AV64" s="66"/>
      <c r="AW64" s="66"/>
      <c r="AX64" s="66"/>
      <c r="AY64" s="66"/>
      <c r="AZ64" s="66"/>
      <c r="BA64" s="66"/>
      <c r="BB64" s="66"/>
      <c r="BC64" s="66"/>
      <c r="BD64" s="66"/>
      <c r="BE64" s="66"/>
      <c r="BF64" s="66"/>
      <c r="BG64" s="66"/>
      <c r="BH64" s="66"/>
      <c r="BI64" s="66"/>
      <c r="BJ64" s="66"/>
      <c r="BK64" s="66"/>
      <c r="BL64" s="66"/>
      <c r="BM64" s="66"/>
      <c r="BN64" s="66"/>
    </row>
    <row r="65" spans="1:62" hidden="1">
      <c r="A65" s="241"/>
      <c r="B65" s="151"/>
      <c r="C65" s="66"/>
      <c r="D65" s="66"/>
      <c r="E65" s="66"/>
      <c r="F65" s="66"/>
      <c r="G65" s="243"/>
      <c r="H65" s="241"/>
      <c r="I65" s="66"/>
      <c r="J65" s="66"/>
      <c r="K65" s="66"/>
      <c r="L65" s="66"/>
      <c r="M65" s="66"/>
      <c r="N65" s="66"/>
      <c r="O65" s="66"/>
      <c r="P65" s="66"/>
      <c r="Q65" s="66"/>
      <c r="R65" s="66"/>
      <c r="S65" s="66"/>
      <c r="T65" s="66"/>
      <c r="U65" s="242"/>
      <c r="V65" s="66"/>
      <c r="W65" s="66"/>
      <c r="X65" s="66"/>
      <c r="Y65" s="66"/>
      <c r="Z65" s="66"/>
      <c r="AA65" s="66"/>
      <c r="AB65" s="66"/>
      <c r="AC65" s="66"/>
      <c r="AD65" s="66"/>
      <c r="AE65" s="66"/>
      <c r="AF65" s="66"/>
      <c r="AG65" s="66"/>
      <c r="AH65" s="66"/>
      <c r="AI65" s="66"/>
      <c r="AJ65" s="66"/>
      <c r="AK65" s="66"/>
      <c r="AL65" s="66"/>
      <c r="AM65" s="66"/>
      <c r="AN65" s="66"/>
      <c r="AO65" s="66"/>
      <c r="AP65" s="66"/>
      <c r="AQ65" s="66"/>
      <c r="AR65" s="66"/>
      <c r="AS65" s="66"/>
      <c r="AT65" s="66"/>
      <c r="AU65" s="66"/>
      <c r="AV65" s="66"/>
      <c r="AW65" s="66"/>
      <c r="AX65" s="66"/>
      <c r="AY65" s="66"/>
      <c r="AZ65" s="66"/>
      <c r="BA65" s="66"/>
      <c r="BB65" s="66"/>
      <c r="BC65" s="66"/>
      <c r="BD65" s="66"/>
      <c r="BE65" s="66"/>
      <c r="BF65" s="66"/>
      <c r="BG65" s="66"/>
      <c r="BH65" s="66"/>
      <c r="BI65" s="66"/>
      <c r="BJ65" s="66"/>
    </row>
    <row r="66" spans="1:62" hidden="1">
      <c r="A66" s="241"/>
      <c r="B66" s="151"/>
      <c r="C66" s="66"/>
      <c r="D66" s="66"/>
      <c r="E66" s="66"/>
      <c r="F66" s="66"/>
      <c r="G66" s="243"/>
      <c r="H66" s="241"/>
      <c r="I66" s="66"/>
      <c r="J66" s="66"/>
      <c r="K66" s="66"/>
      <c r="L66" s="66"/>
      <c r="M66" s="66"/>
      <c r="N66" s="66"/>
      <c r="O66" s="66"/>
      <c r="P66" s="66"/>
      <c r="Q66" s="66"/>
      <c r="R66" s="66"/>
      <c r="S66" s="66"/>
      <c r="T66" s="66"/>
      <c r="U66" s="242"/>
      <c r="V66" s="66"/>
      <c r="W66" s="66"/>
      <c r="X66" s="66"/>
      <c r="Y66" s="66"/>
      <c r="Z66" s="66"/>
      <c r="AA66" s="66"/>
      <c r="AB66" s="66"/>
      <c r="AC66" s="66"/>
      <c r="AD66" s="66"/>
      <c r="AE66" s="66"/>
      <c r="AF66" s="66"/>
      <c r="AG66" s="66"/>
      <c r="AH66" s="66"/>
      <c r="AI66" s="66"/>
      <c r="AJ66" s="66"/>
      <c r="AK66" s="66"/>
      <c r="AL66" s="66"/>
      <c r="AM66" s="66"/>
      <c r="AN66" s="66"/>
      <c r="AO66" s="66"/>
      <c r="AP66" s="66"/>
      <c r="AQ66" s="66"/>
      <c r="AR66" s="66"/>
      <c r="AS66" s="66"/>
      <c r="AT66" s="66"/>
      <c r="AU66" s="66"/>
      <c r="AV66" s="66"/>
      <c r="AW66" s="66"/>
      <c r="AX66" s="66"/>
      <c r="AY66" s="66"/>
      <c r="AZ66" s="66"/>
      <c r="BA66" s="66"/>
      <c r="BB66" s="66"/>
      <c r="BC66" s="66"/>
      <c r="BD66" s="66"/>
      <c r="BE66" s="66"/>
      <c r="BF66" s="66"/>
      <c r="BG66" s="66"/>
      <c r="BH66" s="66"/>
      <c r="BI66" s="66"/>
      <c r="BJ66" s="66"/>
    </row>
    <row r="67" spans="1:62" hidden="1">
      <c r="A67" s="241"/>
      <c r="B67" s="151"/>
      <c r="C67" s="66"/>
      <c r="D67" s="66"/>
      <c r="E67" s="66"/>
      <c r="F67" s="66"/>
      <c r="G67" s="243"/>
      <c r="H67" s="241"/>
      <c r="I67" s="66"/>
      <c r="J67" s="66"/>
      <c r="K67" s="66"/>
      <c r="L67" s="66"/>
      <c r="M67" s="66"/>
      <c r="N67" s="66"/>
      <c r="O67" s="66"/>
      <c r="P67" s="66"/>
      <c r="Q67" s="66"/>
      <c r="R67" s="66"/>
      <c r="S67" s="66"/>
      <c r="T67" s="66"/>
      <c r="U67" s="242"/>
      <c r="V67" s="66"/>
      <c r="W67" s="66"/>
      <c r="X67" s="66"/>
      <c r="Y67" s="66"/>
      <c r="Z67" s="66"/>
      <c r="AA67" s="66"/>
      <c r="AB67" s="66"/>
      <c r="AC67" s="66"/>
      <c r="AD67" s="66"/>
      <c r="AE67" s="66"/>
      <c r="AF67" s="66"/>
      <c r="AG67" s="66"/>
      <c r="AH67" s="66"/>
      <c r="AI67" s="66"/>
      <c r="AJ67" s="66"/>
      <c r="AK67" s="66"/>
      <c r="AL67" s="66"/>
      <c r="AM67" s="66"/>
      <c r="AN67" s="66"/>
      <c r="AO67" s="66"/>
      <c r="AP67" s="66"/>
      <c r="AQ67" s="66"/>
      <c r="AR67" s="66"/>
      <c r="AS67" s="66"/>
      <c r="AT67" s="66"/>
      <c r="AU67" s="66"/>
      <c r="AV67" s="66"/>
      <c r="AW67" s="66"/>
      <c r="AX67" s="66"/>
      <c r="AY67" s="66"/>
      <c r="AZ67" s="66"/>
      <c r="BA67" s="66"/>
      <c r="BB67" s="66"/>
      <c r="BC67" s="66"/>
      <c r="BD67" s="66"/>
      <c r="BE67" s="66"/>
      <c r="BF67" s="66"/>
      <c r="BG67" s="66"/>
      <c r="BH67" s="66"/>
      <c r="BI67" s="66"/>
      <c r="BJ67" s="66"/>
    </row>
    <row r="68" spans="1:62" hidden="1">
      <c r="A68" s="241"/>
      <c r="B68" s="151"/>
      <c r="C68" s="66"/>
      <c r="D68" s="66"/>
      <c r="E68" s="66"/>
      <c r="F68" s="66"/>
      <c r="G68" s="243"/>
      <c r="H68" s="241"/>
      <c r="I68" s="66"/>
      <c r="J68" s="66"/>
      <c r="K68" s="66"/>
      <c r="L68" s="66"/>
      <c r="M68" s="66"/>
      <c r="N68" s="66"/>
      <c r="O68" s="66"/>
      <c r="P68" s="66"/>
      <c r="Q68" s="66"/>
      <c r="R68" s="66"/>
      <c r="S68" s="66"/>
      <c r="T68" s="66"/>
      <c r="U68" s="242"/>
      <c r="V68" s="66"/>
      <c r="W68" s="66"/>
      <c r="X68" s="66"/>
      <c r="Y68" s="66"/>
      <c r="Z68" s="66"/>
      <c r="AA68" s="66"/>
      <c r="AB68" s="66"/>
      <c r="AC68" s="66"/>
      <c r="AD68" s="66"/>
      <c r="AE68" s="66"/>
      <c r="AF68" s="66"/>
      <c r="AG68" s="66"/>
      <c r="AH68" s="66"/>
      <c r="AI68" s="66"/>
      <c r="AJ68" s="66"/>
      <c r="AK68" s="66"/>
      <c r="AL68" s="66"/>
      <c r="AM68" s="66"/>
      <c r="AN68" s="66"/>
      <c r="AO68" s="66"/>
      <c r="AP68" s="66"/>
      <c r="AQ68" s="66"/>
      <c r="AR68" s="66"/>
      <c r="AS68" s="66"/>
      <c r="AT68" s="66"/>
      <c r="AU68" s="66"/>
      <c r="AV68" s="66"/>
      <c r="AW68" s="66"/>
      <c r="AX68" s="66"/>
      <c r="AY68" s="66"/>
      <c r="AZ68" s="66"/>
      <c r="BA68" s="66"/>
      <c r="BB68" s="66"/>
      <c r="BC68" s="66"/>
      <c r="BD68" s="66"/>
      <c r="BE68" s="66"/>
      <c r="BF68" s="66"/>
      <c r="BG68" s="66"/>
      <c r="BH68" s="66"/>
      <c r="BI68" s="66"/>
      <c r="BJ68" s="66"/>
    </row>
    <row r="69" spans="1:62" hidden="1">
      <c r="A69" s="241"/>
      <c r="B69" s="151"/>
      <c r="C69" s="66"/>
      <c r="D69" s="66"/>
      <c r="E69" s="66"/>
      <c r="F69" s="66"/>
      <c r="G69" s="243"/>
      <c r="H69" s="241"/>
      <c r="I69" s="66"/>
      <c r="J69" s="66"/>
      <c r="K69" s="66"/>
      <c r="L69" s="66"/>
      <c r="M69" s="66"/>
      <c r="N69" s="66"/>
      <c r="O69" s="66"/>
      <c r="P69" s="66"/>
      <c r="Q69" s="66"/>
      <c r="R69" s="66"/>
      <c r="S69" s="66"/>
      <c r="T69" s="66"/>
      <c r="U69" s="242"/>
      <c r="V69" s="66"/>
      <c r="W69" s="66"/>
      <c r="X69" s="66"/>
      <c r="Y69" s="66"/>
      <c r="Z69" s="66"/>
      <c r="AA69" s="66"/>
      <c r="AB69" s="66"/>
      <c r="AC69" s="66"/>
      <c r="AD69" s="66"/>
      <c r="AE69" s="66"/>
      <c r="AF69" s="66"/>
      <c r="AG69" s="66"/>
      <c r="AH69" s="66"/>
      <c r="AI69" s="66"/>
      <c r="AJ69" s="66"/>
      <c r="AK69" s="66"/>
      <c r="AL69" s="66"/>
      <c r="AM69" s="66"/>
      <c r="AN69" s="66"/>
      <c r="AO69" s="66"/>
      <c r="AP69" s="66"/>
      <c r="AQ69" s="66"/>
      <c r="AR69" s="66"/>
      <c r="AS69" s="66"/>
      <c r="AT69" s="66"/>
      <c r="AU69" s="66"/>
      <c r="AV69" s="66"/>
      <c r="AW69" s="66"/>
      <c r="AX69" s="66"/>
      <c r="AY69" s="66"/>
      <c r="AZ69" s="66"/>
      <c r="BA69" s="66"/>
      <c r="BB69" s="66"/>
      <c r="BC69" s="66"/>
      <c r="BD69" s="66"/>
      <c r="BE69" s="66"/>
      <c r="BF69" s="66"/>
      <c r="BG69" s="66"/>
      <c r="BH69" s="66"/>
      <c r="BI69" s="66"/>
      <c r="BJ69" s="66"/>
    </row>
    <row r="70" spans="1:62" hidden="1">
      <c r="A70" s="241"/>
      <c r="B70" s="151"/>
      <c r="C70" s="66"/>
      <c r="D70" s="66"/>
      <c r="E70" s="66"/>
      <c r="F70" s="66"/>
      <c r="G70" s="243"/>
      <c r="H70" s="241"/>
      <c r="I70" s="66"/>
      <c r="J70" s="66"/>
      <c r="K70" s="66"/>
      <c r="L70" s="66"/>
      <c r="M70" s="66"/>
      <c r="N70" s="66"/>
      <c r="O70" s="66"/>
      <c r="P70" s="66"/>
      <c r="Q70" s="66"/>
      <c r="R70" s="66"/>
      <c r="S70" s="66"/>
      <c r="T70" s="66"/>
      <c r="U70" s="242"/>
      <c r="V70" s="66"/>
      <c r="W70" s="66"/>
      <c r="X70" s="66"/>
      <c r="Y70" s="66"/>
      <c r="Z70" s="66"/>
      <c r="AA70" s="66"/>
      <c r="AB70" s="66"/>
      <c r="AC70" s="66"/>
      <c r="AD70" s="66"/>
      <c r="AE70" s="66"/>
      <c r="AF70" s="66"/>
      <c r="AG70" s="66"/>
      <c r="AH70" s="66"/>
      <c r="AI70" s="66"/>
      <c r="AJ70" s="66"/>
      <c r="AK70" s="66"/>
      <c r="AL70" s="66"/>
      <c r="AM70" s="66"/>
      <c r="AN70" s="66"/>
      <c r="AO70" s="66"/>
      <c r="AP70" s="66"/>
      <c r="AQ70" s="66"/>
      <c r="AR70" s="66"/>
      <c r="AS70" s="66"/>
      <c r="AT70" s="66"/>
      <c r="AU70" s="66"/>
      <c r="AV70" s="66"/>
      <c r="AW70" s="66"/>
      <c r="AX70" s="66"/>
      <c r="AY70" s="66"/>
      <c r="AZ70" s="66"/>
      <c r="BA70" s="66"/>
      <c r="BB70" s="66"/>
      <c r="BC70" s="66"/>
      <c r="BD70" s="66"/>
      <c r="BE70" s="66"/>
      <c r="BF70" s="66"/>
      <c r="BG70" s="66"/>
      <c r="BH70" s="66"/>
      <c r="BI70" s="66"/>
      <c r="BJ70" s="66"/>
    </row>
    <row r="71" spans="1:62" hidden="1">
      <c r="A71" s="241"/>
      <c r="B71" s="151"/>
      <c r="C71" s="66"/>
      <c r="D71" s="66"/>
      <c r="E71" s="66"/>
      <c r="F71" s="66"/>
      <c r="G71" s="243"/>
      <c r="H71" s="241"/>
      <c r="I71" s="66"/>
      <c r="J71" s="66"/>
      <c r="K71" s="66"/>
      <c r="L71" s="66"/>
      <c r="M71" s="66"/>
      <c r="N71" s="66"/>
      <c r="O71" s="66"/>
      <c r="P71" s="66"/>
      <c r="Q71" s="66"/>
      <c r="R71" s="66"/>
      <c r="S71" s="66"/>
      <c r="T71" s="66"/>
      <c r="U71" s="242"/>
      <c r="V71" s="66"/>
      <c r="W71" s="66"/>
      <c r="X71" s="66"/>
      <c r="Y71" s="66"/>
      <c r="Z71" s="66"/>
      <c r="AA71" s="66"/>
      <c r="AB71" s="66"/>
      <c r="AC71" s="66"/>
      <c r="AD71" s="66"/>
      <c r="AE71" s="66"/>
      <c r="AF71" s="66"/>
      <c r="AG71" s="66"/>
      <c r="AH71" s="66"/>
      <c r="AI71" s="66"/>
      <c r="AJ71" s="66"/>
      <c r="AK71" s="66"/>
      <c r="AL71" s="66"/>
      <c r="AM71" s="66"/>
      <c r="AN71" s="66"/>
      <c r="AO71" s="66"/>
      <c r="AP71" s="66"/>
      <c r="AQ71" s="66"/>
      <c r="AR71" s="66"/>
      <c r="AS71" s="66"/>
      <c r="AT71" s="66"/>
      <c r="AU71" s="66"/>
      <c r="AV71" s="66"/>
      <c r="AW71" s="66"/>
      <c r="AX71" s="66"/>
      <c r="AY71" s="66"/>
      <c r="AZ71" s="66"/>
      <c r="BA71" s="66"/>
      <c r="BB71" s="66"/>
      <c r="BC71" s="66"/>
      <c r="BD71" s="66"/>
      <c r="BE71" s="66"/>
      <c r="BF71" s="66"/>
      <c r="BG71" s="66"/>
      <c r="BH71" s="66"/>
      <c r="BI71" s="66"/>
      <c r="BJ71" s="66"/>
    </row>
    <row r="72" spans="1:62" hidden="1">
      <c r="A72" s="241"/>
      <c r="B72" s="151"/>
      <c r="C72" s="66"/>
      <c r="D72" s="66"/>
      <c r="E72" s="66"/>
      <c r="F72" s="66"/>
      <c r="G72" s="243"/>
      <c r="H72" s="241"/>
      <c r="I72" s="66"/>
      <c r="J72" s="66"/>
      <c r="K72" s="66"/>
      <c r="L72" s="66"/>
      <c r="M72" s="66"/>
      <c r="N72" s="66"/>
      <c r="O72" s="66"/>
      <c r="P72" s="66"/>
      <c r="Q72" s="66"/>
      <c r="R72" s="66"/>
      <c r="S72" s="66"/>
      <c r="T72" s="66"/>
      <c r="U72" s="242"/>
      <c r="V72" s="66"/>
      <c r="W72" s="66"/>
      <c r="X72" s="66"/>
      <c r="Y72" s="66"/>
      <c r="Z72" s="66"/>
      <c r="AA72" s="66"/>
      <c r="AB72" s="66"/>
      <c r="AC72" s="66"/>
      <c r="AD72" s="66"/>
      <c r="AE72" s="66"/>
      <c r="AF72" s="66"/>
      <c r="AG72" s="66"/>
      <c r="AH72" s="66"/>
      <c r="AI72" s="66"/>
      <c r="AJ72" s="66"/>
      <c r="AK72" s="66"/>
      <c r="AL72" s="66"/>
      <c r="AM72" s="66"/>
      <c r="AN72" s="66"/>
      <c r="AO72" s="66"/>
      <c r="AP72" s="66"/>
      <c r="AQ72" s="66"/>
      <c r="AR72" s="66"/>
      <c r="AS72" s="66"/>
      <c r="AT72" s="66"/>
      <c r="AU72" s="66"/>
      <c r="AV72" s="66"/>
      <c r="AW72" s="66"/>
      <c r="AX72" s="66"/>
      <c r="AY72" s="66"/>
      <c r="AZ72" s="66"/>
      <c r="BA72" s="66"/>
      <c r="BB72" s="66"/>
      <c r="BC72" s="66"/>
      <c r="BD72" s="66"/>
      <c r="BE72" s="66"/>
      <c r="BF72" s="66"/>
      <c r="BG72" s="66"/>
      <c r="BH72" s="66"/>
      <c r="BI72" s="66"/>
      <c r="BJ72" s="66"/>
    </row>
    <row r="73" spans="1:62" hidden="1">
      <c r="A73" s="241"/>
      <c r="B73" s="151"/>
      <c r="C73" s="66"/>
      <c r="D73" s="66"/>
      <c r="E73" s="66"/>
      <c r="F73" s="66"/>
      <c r="G73" s="243"/>
      <c r="H73" s="241"/>
      <c r="I73" s="66"/>
      <c r="J73" s="66"/>
      <c r="K73" s="66"/>
      <c r="L73" s="66"/>
      <c r="M73" s="66"/>
      <c r="N73" s="66"/>
      <c r="O73" s="66"/>
      <c r="P73" s="66"/>
      <c r="Q73" s="66"/>
      <c r="R73" s="66"/>
      <c r="S73" s="66"/>
      <c r="T73" s="66"/>
      <c r="U73" s="242"/>
      <c r="V73" s="66"/>
      <c r="W73" s="66"/>
      <c r="X73" s="66"/>
      <c r="Y73" s="66"/>
      <c r="Z73" s="66"/>
      <c r="AA73" s="66"/>
      <c r="AB73" s="66"/>
      <c r="AC73" s="66"/>
      <c r="AD73" s="66"/>
      <c r="AE73" s="66"/>
      <c r="AF73" s="66"/>
      <c r="AG73" s="66"/>
      <c r="AH73" s="66"/>
      <c r="AI73" s="66"/>
      <c r="AJ73" s="66"/>
      <c r="AK73" s="66"/>
      <c r="AL73" s="66"/>
      <c r="AM73" s="66"/>
      <c r="AN73" s="66"/>
      <c r="AO73" s="66"/>
      <c r="AP73" s="66"/>
      <c r="AQ73" s="66"/>
      <c r="AR73" s="66"/>
      <c r="AS73" s="66"/>
      <c r="AT73" s="66"/>
      <c r="AU73" s="66"/>
      <c r="AV73" s="66"/>
      <c r="AW73" s="66"/>
      <c r="AX73" s="66"/>
      <c r="AY73" s="66"/>
      <c r="AZ73" s="66"/>
      <c r="BA73" s="66"/>
      <c r="BB73" s="66"/>
      <c r="BC73" s="66"/>
      <c r="BD73" s="66"/>
      <c r="BE73" s="66"/>
      <c r="BF73" s="66"/>
      <c r="BG73" s="66"/>
      <c r="BH73" s="66"/>
      <c r="BI73" s="66"/>
      <c r="BJ73" s="66"/>
    </row>
    <row r="74" spans="1:62" hidden="1">
      <c r="A74" s="241"/>
      <c r="B74" s="151"/>
      <c r="C74" s="66"/>
      <c r="D74" s="66"/>
      <c r="E74" s="66"/>
      <c r="F74" s="66"/>
      <c r="G74" s="243"/>
      <c r="H74" s="241"/>
      <c r="I74" s="66"/>
      <c r="J74" s="66"/>
      <c r="K74" s="66"/>
      <c r="L74" s="66"/>
      <c r="M74" s="66"/>
      <c r="N74" s="66"/>
      <c r="O74" s="66"/>
      <c r="P74" s="66"/>
      <c r="Q74" s="66"/>
      <c r="R74" s="66"/>
      <c r="S74" s="66"/>
      <c r="T74" s="66"/>
      <c r="U74" s="242"/>
      <c r="V74" s="66"/>
      <c r="W74" s="66"/>
      <c r="X74" s="66"/>
      <c r="Y74" s="66"/>
      <c r="Z74" s="66"/>
      <c r="AA74" s="66"/>
      <c r="AB74" s="66"/>
      <c r="AC74" s="66"/>
      <c r="AD74" s="66"/>
      <c r="AE74" s="66"/>
      <c r="AF74" s="66"/>
      <c r="AG74" s="66"/>
      <c r="AH74" s="66"/>
      <c r="AI74" s="66"/>
      <c r="AJ74" s="66"/>
      <c r="AK74" s="66"/>
      <c r="AL74" s="66"/>
      <c r="AM74" s="66"/>
      <c r="AN74" s="66"/>
      <c r="AO74" s="66"/>
      <c r="AP74" s="66"/>
      <c r="AQ74" s="66"/>
      <c r="AR74" s="66"/>
      <c r="AS74" s="66"/>
      <c r="AT74" s="66"/>
      <c r="AU74" s="66"/>
      <c r="AV74" s="66"/>
      <c r="AW74" s="66"/>
      <c r="AX74" s="66"/>
      <c r="AY74" s="66"/>
      <c r="AZ74" s="66"/>
      <c r="BA74" s="66"/>
      <c r="BB74" s="66"/>
      <c r="BC74" s="66"/>
      <c r="BD74" s="66"/>
      <c r="BE74" s="66"/>
      <c r="BF74" s="66"/>
      <c r="BG74" s="66"/>
      <c r="BH74" s="66"/>
      <c r="BI74" s="66"/>
      <c r="BJ74" s="66"/>
    </row>
    <row r="75" spans="1:62" hidden="1">
      <c r="A75" s="241"/>
      <c r="B75" s="151"/>
      <c r="C75" s="66"/>
      <c r="D75" s="66"/>
      <c r="E75" s="66"/>
      <c r="F75" s="66"/>
      <c r="G75" s="243"/>
      <c r="H75" s="241"/>
      <c r="I75" s="66"/>
      <c r="J75" s="66"/>
      <c r="K75" s="66"/>
      <c r="L75" s="66"/>
      <c r="M75" s="66"/>
      <c r="N75" s="66"/>
      <c r="O75" s="66"/>
      <c r="P75" s="66"/>
      <c r="Q75" s="66"/>
      <c r="R75" s="66"/>
      <c r="S75" s="66"/>
      <c r="T75" s="66"/>
      <c r="U75" s="242"/>
      <c r="V75" s="66"/>
      <c r="W75" s="66"/>
      <c r="X75" s="66"/>
      <c r="Y75" s="66"/>
      <c r="Z75" s="66"/>
      <c r="AA75" s="66"/>
      <c r="AB75" s="66"/>
      <c r="AC75" s="66"/>
      <c r="AD75" s="66"/>
      <c r="AE75" s="66"/>
      <c r="AF75" s="66"/>
      <c r="AG75" s="66"/>
      <c r="AH75" s="66"/>
      <c r="AI75" s="66"/>
      <c r="AJ75" s="66"/>
      <c r="AK75" s="66"/>
      <c r="AL75" s="66"/>
      <c r="AM75" s="66"/>
      <c r="AN75" s="66"/>
      <c r="AO75" s="66"/>
      <c r="AP75" s="66"/>
      <c r="AQ75" s="66"/>
      <c r="AR75" s="66"/>
      <c r="AS75" s="66"/>
      <c r="AT75" s="66"/>
      <c r="AU75" s="66"/>
      <c r="AV75" s="66"/>
      <c r="AW75" s="66"/>
      <c r="AX75" s="66"/>
      <c r="AY75" s="66"/>
      <c r="AZ75" s="66"/>
      <c r="BA75" s="66"/>
      <c r="BB75" s="66"/>
      <c r="BC75" s="66"/>
      <c r="BD75" s="66"/>
      <c r="BE75" s="66"/>
      <c r="BF75" s="66"/>
      <c r="BG75" s="66"/>
      <c r="BH75" s="66"/>
      <c r="BI75" s="66"/>
      <c r="BJ75" s="66"/>
    </row>
    <row r="76" spans="1:62" hidden="1">
      <c r="A76" s="241"/>
      <c r="B76" s="151"/>
      <c r="C76" s="66"/>
      <c r="D76" s="66"/>
      <c r="E76" s="66"/>
      <c r="F76" s="66"/>
      <c r="G76" s="243"/>
      <c r="H76" s="241"/>
      <c r="I76" s="66"/>
      <c r="J76" s="66"/>
      <c r="K76" s="66"/>
      <c r="L76" s="66"/>
      <c r="M76" s="66"/>
      <c r="N76" s="66"/>
      <c r="O76" s="66"/>
      <c r="P76" s="66"/>
      <c r="Q76" s="66"/>
      <c r="R76" s="66"/>
      <c r="S76" s="66"/>
      <c r="T76" s="66"/>
      <c r="U76" s="242"/>
      <c r="V76" s="66"/>
      <c r="W76" s="66"/>
      <c r="X76" s="66"/>
      <c r="Y76" s="66"/>
      <c r="Z76" s="66"/>
      <c r="AA76" s="66"/>
      <c r="AB76" s="66"/>
      <c r="AC76" s="66"/>
      <c r="AD76" s="66"/>
      <c r="AE76" s="66"/>
      <c r="AF76" s="66"/>
      <c r="AG76" s="66"/>
      <c r="AH76" s="66"/>
      <c r="AI76" s="66"/>
      <c r="AJ76" s="66"/>
      <c r="AK76" s="66"/>
      <c r="AL76" s="66"/>
      <c r="AM76" s="66"/>
      <c r="AN76" s="66"/>
      <c r="AO76" s="66"/>
      <c r="AP76" s="66"/>
      <c r="AQ76" s="66"/>
      <c r="AR76" s="66"/>
      <c r="AS76" s="66"/>
      <c r="AT76" s="66"/>
      <c r="AU76" s="66"/>
      <c r="AV76" s="66"/>
      <c r="AW76" s="66"/>
      <c r="AX76" s="66"/>
      <c r="AY76" s="66"/>
      <c r="AZ76" s="66"/>
      <c r="BA76" s="66"/>
      <c r="BB76" s="66"/>
      <c r="BC76" s="66"/>
      <c r="BD76" s="66"/>
      <c r="BE76" s="66"/>
      <c r="BF76" s="66"/>
      <c r="BG76" s="66"/>
      <c r="BH76" s="66"/>
      <c r="BI76" s="66"/>
      <c r="BJ76" s="66"/>
    </row>
    <row r="77" spans="1:62" hidden="1">
      <c r="A77" s="241"/>
      <c r="B77" s="151"/>
      <c r="C77" s="66"/>
      <c r="D77" s="66"/>
      <c r="E77" s="66"/>
      <c r="F77" s="66"/>
      <c r="G77" s="243"/>
      <c r="H77" s="241"/>
      <c r="I77" s="66"/>
      <c r="J77" s="66"/>
      <c r="K77" s="66"/>
      <c r="L77" s="66"/>
      <c r="M77" s="66"/>
      <c r="N77" s="66"/>
      <c r="O77" s="66"/>
      <c r="P77" s="66"/>
      <c r="Q77" s="66"/>
      <c r="R77" s="66"/>
      <c r="S77" s="66"/>
      <c r="T77" s="66"/>
      <c r="U77" s="242"/>
      <c r="V77" s="66"/>
      <c r="W77" s="66"/>
      <c r="X77" s="66"/>
      <c r="Y77" s="66"/>
      <c r="Z77" s="66"/>
      <c r="AA77" s="66"/>
      <c r="AB77" s="66"/>
      <c r="AC77" s="66"/>
      <c r="AD77" s="66"/>
      <c r="AE77" s="66"/>
      <c r="AF77" s="66"/>
      <c r="AG77" s="66"/>
      <c r="AH77" s="66"/>
      <c r="AI77" s="66"/>
      <c r="AJ77" s="66"/>
      <c r="AK77" s="66"/>
      <c r="AL77" s="66"/>
      <c r="AM77" s="66"/>
      <c r="AN77" s="66"/>
      <c r="AO77" s="66"/>
      <c r="AP77" s="66"/>
      <c r="AQ77" s="66"/>
      <c r="AR77" s="66"/>
      <c r="AS77" s="66"/>
      <c r="AT77" s="66"/>
      <c r="AU77" s="66"/>
      <c r="AV77" s="66"/>
      <c r="AW77" s="66"/>
      <c r="AX77" s="66"/>
      <c r="AY77" s="66"/>
      <c r="AZ77" s="66"/>
      <c r="BA77" s="66"/>
      <c r="BB77" s="66"/>
      <c r="BC77" s="66"/>
      <c r="BD77" s="66"/>
      <c r="BE77" s="66"/>
      <c r="BF77" s="66"/>
      <c r="BG77" s="66"/>
      <c r="BH77" s="66"/>
      <c r="BI77" s="66"/>
      <c r="BJ77" s="66"/>
    </row>
    <row r="78" spans="1:62" hidden="1">
      <c r="A78" s="241"/>
      <c r="B78" s="151"/>
      <c r="C78" s="66"/>
      <c r="D78" s="66"/>
      <c r="E78" s="66"/>
      <c r="F78" s="66"/>
      <c r="G78" s="243"/>
      <c r="H78" s="241"/>
      <c r="I78" s="66"/>
      <c r="J78" s="66"/>
      <c r="K78" s="66"/>
      <c r="L78" s="66"/>
      <c r="M78" s="66"/>
      <c r="N78" s="66"/>
      <c r="O78" s="66"/>
      <c r="P78" s="66"/>
      <c r="Q78" s="66"/>
      <c r="R78" s="66"/>
      <c r="S78" s="66"/>
      <c r="T78" s="66"/>
      <c r="U78" s="242"/>
      <c r="V78" s="66"/>
      <c r="W78" s="66"/>
      <c r="X78" s="66"/>
      <c r="Y78" s="66"/>
      <c r="Z78" s="66"/>
      <c r="AA78" s="66"/>
      <c r="AB78" s="66"/>
      <c r="AC78" s="66"/>
      <c r="AD78" s="66"/>
      <c r="AE78" s="66"/>
      <c r="AF78" s="66"/>
      <c r="AG78" s="66"/>
      <c r="AH78" s="66"/>
      <c r="AI78" s="66"/>
      <c r="AJ78" s="66"/>
      <c r="AK78" s="66"/>
      <c r="AL78" s="66"/>
      <c r="AM78" s="66"/>
      <c r="AN78" s="66"/>
      <c r="AO78" s="66"/>
      <c r="AP78" s="66"/>
      <c r="AQ78" s="66"/>
      <c r="AR78" s="66"/>
      <c r="AS78" s="66"/>
      <c r="AT78" s="66"/>
      <c r="AU78" s="66"/>
      <c r="AV78" s="66"/>
      <c r="AW78" s="66"/>
      <c r="AX78" s="66"/>
      <c r="AY78" s="66"/>
      <c r="AZ78" s="66"/>
      <c r="BA78" s="66"/>
      <c r="BB78" s="66"/>
      <c r="BC78" s="66"/>
      <c r="BD78" s="66"/>
      <c r="BE78" s="66"/>
      <c r="BF78" s="66"/>
      <c r="BG78" s="66"/>
      <c r="BH78" s="66"/>
      <c r="BI78" s="66"/>
      <c r="BJ78" s="66"/>
    </row>
    <row r="79" spans="1:62" hidden="1">
      <c r="A79" s="241"/>
      <c r="B79" s="151"/>
      <c r="C79" s="66"/>
      <c r="D79" s="66"/>
      <c r="E79" s="66"/>
      <c r="F79" s="66"/>
      <c r="G79" s="243"/>
      <c r="H79" s="241"/>
      <c r="I79" s="66"/>
      <c r="J79" s="66"/>
      <c r="K79" s="66"/>
      <c r="L79" s="66"/>
      <c r="M79" s="66"/>
      <c r="N79" s="66"/>
      <c r="O79" s="66"/>
      <c r="P79" s="66"/>
      <c r="Q79" s="66"/>
      <c r="R79" s="66"/>
      <c r="S79" s="66"/>
      <c r="T79" s="66"/>
      <c r="U79" s="242"/>
      <c r="V79" s="66"/>
      <c r="W79" s="66"/>
      <c r="X79" s="66"/>
      <c r="Y79" s="66"/>
      <c r="Z79" s="66"/>
      <c r="AA79" s="66"/>
      <c r="AB79" s="66"/>
      <c r="AC79" s="66"/>
      <c r="AD79" s="66"/>
      <c r="AE79" s="66"/>
      <c r="AF79" s="66"/>
      <c r="AG79" s="66"/>
      <c r="AH79" s="66"/>
      <c r="AI79" s="66"/>
      <c r="AJ79" s="66"/>
      <c r="AK79" s="66"/>
      <c r="AL79" s="66"/>
      <c r="AM79" s="66"/>
      <c r="AN79" s="66"/>
      <c r="AO79" s="66"/>
      <c r="AP79" s="66"/>
      <c r="AQ79" s="66"/>
      <c r="AR79" s="66"/>
      <c r="AS79" s="66"/>
      <c r="AT79" s="66"/>
      <c r="AU79" s="66"/>
      <c r="AV79" s="66"/>
      <c r="AW79" s="66"/>
      <c r="AX79" s="66"/>
      <c r="AY79" s="66"/>
      <c r="AZ79" s="66"/>
      <c r="BA79" s="66"/>
      <c r="BB79" s="66"/>
      <c r="BC79" s="66"/>
      <c r="BD79" s="66"/>
      <c r="BE79" s="66"/>
      <c r="BF79" s="66"/>
      <c r="BG79" s="66"/>
      <c r="BH79" s="66"/>
      <c r="BI79" s="66"/>
      <c r="BJ79" s="66"/>
    </row>
    <row r="80" spans="1:62" hidden="1">
      <c r="A80" s="241"/>
      <c r="B80" s="151"/>
      <c r="C80" s="66"/>
      <c r="D80" s="66"/>
      <c r="E80" s="66"/>
      <c r="F80" s="66"/>
      <c r="G80" s="243"/>
      <c r="H80" s="241"/>
      <c r="I80" s="66"/>
      <c r="J80" s="66"/>
      <c r="K80" s="66"/>
      <c r="L80" s="66"/>
      <c r="M80" s="66"/>
      <c r="N80" s="66"/>
      <c r="O80" s="66"/>
      <c r="P80" s="66"/>
      <c r="Q80" s="66"/>
      <c r="R80" s="66"/>
      <c r="S80" s="66"/>
      <c r="T80" s="66"/>
      <c r="U80" s="242"/>
      <c r="V80" s="66"/>
      <c r="W80" s="66"/>
      <c r="X80" s="66"/>
      <c r="Y80" s="66"/>
      <c r="Z80" s="66"/>
      <c r="AA80" s="66"/>
      <c r="AB80" s="66"/>
      <c r="AC80" s="66"/>
      <c r="AD80" s="66"/>
      <c r="AE80" s="66"/>
      <c r="AF80" s="66"/>
      <c r="AG80" s="66"/>
      <c r="AH80" s="66"/>
      <c r="AI80" s="66"/>
      <c r="AJ80" s="66"/>
      <c r="AK80" s="66"/>
      <c r="AL80" s="66"/>
      <c r="AM80" s="66"/>
      <c r="AN80" s="66"/>
      <c r="AO80" s="66"/>
      <c r="AP80" s="66"/>
      <c r="AQ80" s="66"/>
      <c r="AR80" s="66"/>
      <c r="AS80" s="66"/>
      <c r="AT80" s="66"/>
      <c r="AU80" s="66"/>
      <c r="AV80" s="66"/>
      <c r="AW80" s="66"/>
      <c r="AX80" s="66"/>
      <c r="AY80" s="66"/>
      <c r="AZ80" s="66"/>
      <c r="BA80" s="66"/>
      <c r="BB80" s="66"/>
      <c r="BC80" s="66"/>
      <c r="BD80" s="66"/>
      <c r="BE80" s="66"/>
      <c r="BF80" s="66"/>
      <c r="BG80" s="66"/>
      <c r="BH80" s="66"/>
      <c r="BI80" s="66"/>
      <c r="BJ80" s="66"/>
    </row>
    <row r="81" spans="1:62" hidden="1">
      <c r="A81" s="241"/>
      <c r="B81" s="151"/>
      <c r="C81" s="66"/>
      <c r="D81" s="66"/>
      <c r="E81" s="66"/>
      <c r="F81" s="66"/>
      <c r="G81" s="243"/>
      <c r="H81" s="241"/>
      <c r="I81" s="66"/>
      <c r="J81" s="66"/>
      <c r="K81" s="66"/>
      <c r="L81" s="66"/>
      <c r="M81" s="66"/>
      <c r="N81" s="66"/>
      <c r="O81" s="66"/>
      <c r="P81" s="66"/>
      <c r="Q81" s="66"/>
      <c r="R81" s="66"/>
      <c r="S81" s="66"/>
      <c r="T81" s="66"/>
      <c r="U81" s="242"/>
      <c r="V81" s="66"/>
      <c r="W81" s="66"/>
      <c r="X81" s="66"/>
      <c r="Y81" s="66"/>
      <c r="Z81" s="66"/>
      <c r="AA81" s="66"/>
      <c r="AB81" s="66"/>
      <c r="AC81" s="66"/>
      <c r="AD81" s="66"/>
      <c r="AE81" s="66"/>
      <c r="AF81" s="66"/>
      <c r="AG81" s="66"/>
      <c r="AH81" s="66"/>
      <c r="AI81" s="66"/>
      <c r="AJ81" s="66"/>
      <c r="AK81" s="66"/>
      <c r="AL81" s="66"/>
      <c r="AM81" s="66"/>
      <c r="AN81" s="66"/>
      <c r="AO81" s="66"/>
      <c r="AP81" s="66"/>
      <c r="AQ81" s="66"/>
      <c r="AR81" s="66"/>
      <c r="AS81" s="66"/>
      <c r="AT81" s="66"/>
      <c r="AU81" s="66"/>
      <c r="AV81" s="66"/>
      <c r="AW81" s="66"/>
      <c r="AX81" s="66"/>
      <c r="AY81" s="66"/>
      <c r="AZ81" s="66"/>
      <c r="BA81" s="66"/>
      <c r="BB81" s="66"/>
      <c r="BC81" s="66"/>
      <c r="BD81" s="66"/>
      <c r="BE81" s="66"/>
      <c r="BF81" s="66"/>
      <c r="BG81" s="66"/>
      <c r="BH81" s="66"/>
      <c r="BI81" s="66"/>
      <c r="BJ81" s="66"/>
    </row>
    <row r="82" spans="1:62" hidden="1">
      <c r="A82" s="241"/>
      <c r="B82" s="151"/>
      <c r="C82" s="66"/>
      <c r="D82" s="66"/>
      <c r="E82" s="66"/>
      <c r="F82" s="66"/>
      <c r="G82" s="243"/>
      <c r="H82" s="241"/>
      <c r="I82" s="66"/>
      <c r="J82" s="66"/>
      <c r="K82" s="66"/>
      <c r="L82" s="66"/>
      <c r="M82" s="66"/>
      <c r="N82" s="66"/>
      <c r="O82" s="66"/>
      <c r="P82" s="66"/>
      <c r="Q82" s="66"/>
      <c r="R82" s="66"/>
      <c r="S82" s="66"/>
      <c r="T82" s="66"/>
      <c r="U82" s="242"/>
      <c r="V82" s="66"/>
      <c r="W82" s="66"/>
      <c r="X82" s="66"/>
      <c r="Y82" s="66"/>
      <c r="Z82" s="66"/>
      <c r="AA82" s="66"/>
      <c r="AB82" s="66"/>
      <c r="AC82" s="66"/>
      <c r="AD82" s="66"/>
      <c r="AE82" s="66"/>
      <c r="AF82" s="66"/>
      <c r="AG82" s="66"/>
      <c r="AH82" s="66"/>
      <c r="AI82" s="66"/>
      <c r="AJ82" s="66"/>
      <c r="AK82" s="66"/>
      <c r="AL82" s="66"/>
      <c r="AM82" s="66"/>
      <c r="AN82" s="66"/>
      <c r="AO82" s="66"/>
      <c r="AP82" s="66"/>
      <c r="AQ82" s="66"/>
      <c r="AR82" s="66"/>
      <c r="AS82" s="66"/>
      <c r="AT82" s="66"/>
      <c r="AU82" s="66"/>
      <c r="AV82" s="66"/>
      <c r="AW82" s="66"/>
      <c r="AX82" s="66"/>
      <c r="AY82" s="66"/>
      <c r="AZ82" s="66"/>
      <c r="BA82" s="66"/>
      <c r="BB82" s="66"/>
      <c r="BC82" s="66"/>
      <c r="BD82" s="66"/>
      <c r="BE82" s="66"/>
      <c r="BF82" s="66"/>
      <c r="BG82" s="66"/>
      <c r="BH82" s="66"/>
      <c r="BI82" s="66"/>
      <c r="BJ82" s="66"/>
    </row>
    <row r="83" spans="1:62" hidden="1">
      <c r="A83" s="241"/>
      <c r="B83" s="151"/>
      <c r="C83" s="66"/>
      <c r="D83" s="66"/>
      <c r="E83" s="66"/>
      <c r="F83" s="66"/>
      <c r="G83" s="243"/>
      <c r="H83" s="241"/>
      <c r="I83" s="66"/>
      <c r="J83" s="66"/>
      <c r="K83" s="66"/>
      <c r="L83" s="66"/>
      <c r="M83" s="66"/>
      <c r="N83" s="66"/>
      <c r="O83" s="66"/>
      <c r="P83" s="66"/>
      <c r="Q83" s="66"/>
      <c r="R83" s="66"/>
      <c r="S83" s="66"/>
      <c r="T83" s="66"/>
      <c r="U83" s="242"/>
      <c r="V83" s="66"/>
      <c r="W83" s="66"/>
      <c r="X83" s="66"/>
      <c r="Y83" s="66"/>
      <c r="Z83" s="66"/>
      <c r="AA83" s="66"/>
      <c r="AB83" s="66"/>
      <c r="AC83" s="66"/>
      <c r="AD83" s="66"/>
      <c r="AE83" s="66"/>
      <c r="AF83" s="66"/>
      <c r="AG83" s="66"/>
      <c r="AH83" s="66"/>
      <c r="AI83" s="66"/>
      <c r="AJ83" s="66"/>
      <c r="AK83" s="66"/>
      <c r="AL83" s="66"/>
      <c r="AM83" s="66"/>
      <c r="AN83" s="66"/>
      <c r="AO83" s="66"/>
      <c r="AP83" s="66"/>
      <c r="AQ83" s="66"/>
      <c r="AR83" s="66"/>
      <c r="AS83" s="66"/>
      <c r="AT83" s="66"/>
      <c r="AU83" s="66"/>
      <c r="AV83" s="66"/>
      <c r="AW83" s="66"/>
      <c r="AX83" s="66"/>
      <c r="AY83" s="66"/>
      <c r="AZ83" s="66"/>
      <c r="BA83" s="66"/>
      <c r="BB83" s="66"/>
      <c r="BC83" s="66"/>
      <c r="BD83" s="66"/>
      <c r="BE83" s="66"/>
      <c r="BF83" s="66"/>
      <c r="BG83" s="66"/>
      <c r="BH83" s="66"/>
      <c r="BI83" s="66"/>
      <c r="BJ83" s="66"/>
    </row>
    <row r="84" spans="1:62" hidden="1">
      <c r="A84" s="241"/>
      <c r="B84" s="151"/>
      <c r="C84" s="66"/>
      <c r="D84" s="66"/>
      <c r="E84" s="66"/>
      <c r="F84" s="66"/>
      <c r="G84" s="243"/>
      <c r="H84" s="241"/>
      <c r="I84" s="66"/>
      <c r="J84" s="66"/>
      <c r="K84" s="66"/>
      <c r="L84" s="66"/>
      <c r="M84" s="66"/>
      <c r="N84" s="66"/>
      <c r="O84" s="66"/>
      <c r="P84" s="66"/>
      <c r="Q84" s="66"/>
      <c r="R84" s="66"/>
      <c r="S84" s="66"/>
      <c r="T84" s="66"/>
      <c r="U84" s="242"/>
      <c r="V84" s="66"/>
      <c r="W84" s="66"/>
      <c r="X84" s="66"/>
      <c r="Y84" s="66"/>
      <c r="Z84" s="66"/>
      <c r="AA84" s="66"/>
      <c r="AB84" s="66"/>
      <c r="AC84" s="66"/>
      <c r="AD84" s="66"/>
      <c r="AE84" s="66"/>
      <c r="AF84" s="66"/>
      <c r="AG84" s="66"/>
      <c r="AH84" s="66"/>
      <c r="AI84" s="66"/>
      <c r="AJ84" s="66"/>
      <c r="AK84" s="66"/>
      <c r="AL84" s="66"/>
      <c r="AM84" s="66"/>
      <c r="AN84" s="66"/>
      <c r="AO84" s="66"/>
      <c r="AP84" s="66"/>
      <c r="AQ84" s="66"/>
      <c r="AR84" s="66"/>
      <c r="AS84" s="66"/>
      <c r="AT84" s="66"/>
      <c r="AU84" s="66"/>
      <c r="AV84" s="66"/>
      <c r="AW84" s="66"/>
      <c r="AX84" s="66"/>
      <c r="AY84" s="66"/>
      <c r="AZ84" s="66"/>
      <c r="BA84" s="66"/>
      <c r="BB84" s="66"/>
      <c r="BC84" s="66"/>
      <c r="BD84" s="66"/>
      <c r="BE84" s="66"/>
      <c r="BF84" s="66"/>
      <c r="BG84" s="66"/>
      <c r="BH84" s="66"/>
      <c r="BI84" s="66"/>
      <c r="BJ84" s="66"/>
    </row>
    <row r="85" spans="1:62" hidden="1">
      <c r="A85" s="241"/>
      <c r="B85" s="151"/>
      <c r="C85" s="66"/>
      <c r="D85" s="66"/>
      <c r="E85" s="66"/>
      <c r="F85" s="66"/>
      <c r="G85" s="243"/>
      <c r="H85" s="241"/>
      <c r="I85" s="66"/>
      <c r="J85" s="66"/>
      <c r="K85" s="66"/>
      <c r="L85" s="66"/>
      <c r="M85" s="66"/>
      <c r="N85" s="66"/>
      <c r="O85" s="66"/>
      <c r="P85" s="66"/>
      <c r="Q85" s="66"/>
      <c r="R85" s="66"/>
      <c r="S85" s="66"/>
      <c r="T85" s="66"/>
      <c r="U85" s="242"/>
      <c r="V85" s="66"/>
      <c r="W85" s="66"/>
      <c r="X85" s="66"/>
      <c r="Y85" s="66"/>
      <c r="Z85" s="66"/>
      <c r="AA85" s="66"/>
      <c r="AB85" s="66"/>
      <c r="AC85" s="66"/>
      <c r="AD85" s="66"/>
      <c r="AE85" s="66"/>
      <c r="AF85" s="66"/>
      <c r="AG85" s="66"/>
      <c r="AH85" s="66"/>
      <c r="AI85" s="66"/>
      <c r="AJ85" s="66"/>
      <c r="AK85" s="66"/>
      <c r="AL85" s="66"/>
      <c r="AM85" s="66"/>
      <c r="AN85" s="66"/>
      <c r="AO85" s="66"/>
      <c r="AP85" s="66"/>
      <c r="AQ85" s="66"/>
      <c r="AR85" s="66"/>
      <c r="AS85" s="66"/>
      <c r="AT85" s="66"/>
      <c r="AU85" s="66"/>
      <c r="AV85" s="66"/>
      <c r="AW85" s="66"/>
      <c r="AX85" s="66"/>
      <c r="AY85" s="66"/>
      <c r="AZ85" s="66"/>
      <c r="BA85" s="66"/>
      <c r="BB85" s="66"/>
      <c r="BC85" s="66"/>
      <c r="BD85" s="66"/>
      <c r="BE85" s="66"/>
      <c r="BF85" s="66"/>
      <c r="BG85" s="66"/>
      <c r="BH85" s="66"/>
      <c r="BI85" s="66"/>
      <c r="BJ85" s="66"/>
    </row>
    <row r="86" spans="1:62" hidden="1">
      <c r="A86" s="241"/>
      <c r="B86" s="151"/>
      <c r="C86" s="66"/>
      <c r="D86" s="66"/>
      <c r="E86" s="66"/>
      <c r="F86" s="66"/>
      <c r="G86" s="243"/>
      <c r="H86" s="241"/>
      <c r="I86" s="66"/>
      <c r="J86" s="66"/>
      <c r="K86" s="66"/>
      <c r="L86" s="66"/>
      <c r="M86" s="66"/>
      <c r="N86" s="66"/>
      <c r="O86" s="66"/>
      <c r="P86" s="66"/>
      <c r="Q86" s="66"/>
      <c r="R86" s="66"/>
      <c r="S86" s="66"/>
      <c r="T86" s="66"/>
      <c r="U86" s="242"/>
      <c r="V86" s="66"/>
      <c r="W86" s="66"/>
      <c r="X86" s="66"/>
      <c r="Y86" s="66"/>
      <c r="Z86" s="66"/>
      <c r="AA86" s="66"/>
      <c r="AB86" s="66"/>
      <c r="AC86" s="66"/>
      <c r="AD86" s="66"/>
      <c r="AE86" s="66"/>
      <c r="AF86" s="66"/>
      <c r="AG86" s="66"/>
      <c r="AH86" s="66"/>
      <c r="AI86" s="66"/>
      <c r="AJ86" s="66"/>
      <c r="AK86" s="66"/>
      <c r="AL86" s="66"/>
      <c r="AM86" s="66"/>
      <c r="AN86" s="66"/>
      <c r="AO86" s="66"/>
      <c r="AP86" s="66"/>
      <c r="AQ86" s="66"/>
      <c r="AR86" s="66"/>
      <c r="AS86" s="66"/>
      <c r="AT86" s="66"/>
      <c r="AU86" s="66"/>
      <c r="AV86" s="66"/>
      <c r="AW86" s="66"/>
      <c r="AX86" s="66"/>
      <c r="AY86" s="66"/>
      <c r="AZ86" s="66"/>
      <c r="BA86" s="66"/>
      <c r="BB86" s="66"/>
      <c r="BC86" s="66"/>
      <c r="BD86" s="66"/>
      <c r="BE86" s="66"/>
      <c r="BF86" s="66"/>
      <c r="BG86" s="66"/>
      <c r="BH86" s="66"/>
      <c r="BI86" s="66"/>
      <c r="BJ86" s="66"/>
    </row>
    <row r="87" spans="1:62" hidden="1">
      <c r="A87" s="241"/>
      <c r="B87" s="151"/>
      <c r="C87" s="66"/>
      <c r="D87" s="66"/>
      <c r="E87" s="66"/>
      <c r="F87" s="66"/>
      <c r="G87" s="243"/>
      <c r="H87" s="241"/>
      <c r="I87" s="66"/>
      <c r="J87" s="66"/>
      <c r="K87" s="66"/>
      <c r="L87" s="66"/>
      <c r="M87" s="66"/>
      <c r="N87" s="66"/>
      <c r="O87" s="66"/>
      <c r="P87" s="66"/>
      <c r="Q87" s="66"/>
      <c r="R87" s="66"/>
      <c r="S87" s="66"/>
      <c r="T87" s="66"/>
      <c r="U87" s="242"/>
      <c r="V87" s="66"/>
      <c r="W87" s="66"/>
      <c r="X87" s="66"/>
      <c r="Y87" s="66"/>
      <c r="Z87" s="66"/>
      <c r="AA87" s="66"/>
      <c r="AB87" s="66"/>
      <c r="AC87" s="66"/>
      <c r="AD87" s="66"/>
      <c r="AE87" s="66"/>
      <c r="AF87" s="66"/>
      <c r="AG87" s="66"/>
      <c r="AH87" s="66"/>
      <c r="AI87" s="66"/>
      <c r="AJ87" s="66"/>
      <c r="AK87" s="66"/>
      <c r="AL87" s="66"/>
      <c r="AM87" s="66"/>
      <c r="AN87" s="66"/>
      <c r="AO87" s="66"/>
      <c r="AP87" s="66"/>
      <c r="AQ87" s="66"/>
      <c r="AR87" s="66"/>
      <c r="AS87" s="66"/>
      <c r="AT87" s="66"/>
      <c r="AU87" s="66"/>
      <c r="AV87" s="66"/>
      <c r="AW87" s="66"/>
      <c r="AX87" s="66"/>
      <c r="AY87" s="66"/>
      <c r="AZ87" s="66"/>
      <c r="BA87" s="66"/>
      <c r="BB87" s="66"/>
      <c r="BC87" s="66"/>
      <c r="BD87" s="66"/>
      <c r="BE87" s="66"/>
      <c r="BF87" s="66"/>
      <c r="BG87" s="66"/>
      <c r="BH87" s="66"/>
      <c r="BI87" s="66"/>
      <c r="BJ87" s="66"/>
    </row>
    <row r="88" spans="1:62" hidden="1">
      <c r="A88" s="241"/>
      <c r="B88" s="151"/>
      <c r="C88" s="66"/>
      <c r="D88" s="66"/>
      <c r="E88" s="66"/>
      <c r="F88" s="66"/>
      <c r="G88" s="243"/>
      <c r="H88" s="241"/>
      <c r="I88" s="66"/>
      <c r="J88" s="66"/>
      <c r="K88" s="66"/>
      <c r="L88" s="66"/>
      <c r="M88" s="66"/>
      <c r="N88" s="66"/>
      <c r="O88" s="66"/>
      <c r="P88" s="66"/>
      <c r="Q88" s="66"/>
      <c r="R88" s="66"/>
      <c r="S88" s="66"/>
      <c r="T88" s="66"/>
      <c r="U88" s="242"/>
      <c r="V88" s="66"/>
      <c r="W88" s="66"/>
      <c r="X88" s="66"/>
      <c r="Y88" s="66"/>
      <c r="Z88" s="66"/>
      <c r="AA88" s="66"/>
      <c r="AB88" s="66"/>
      <c r="AC88" s="66"/>
      <c r="AD88" s="66"/>
      <c r="AE88" s="66"/>
      <c r="AF88" s="66"/>
      <c r="AG88" s="66"/>
      <c r="AH88" s="66"/>
      <c r="AI88" s="66"/>
      <c r="AJ88" s="66"/>
      <c r="AK88" s="66"/>
      <c r="AL88" s="66"/>
      <c r="AM88" s="66"/>
      <c r="AN88" s="66"/>
      <c r="AO88" s="66"/>
      <c r="AP88" s="66"/>
      <c r="AQ88" s="66"/>
      <c r="AR88" s="66"/>
      <c r="AS88" s="66"/>
      <c r="AT88" s="66"/>
      <c r="AU88" s="66"/>
      <c r="AV88" s="66"/>
      <c r="AW88" s="66"/>
      <c r="AX88" s="66"/>
      <c r="AY88" s="66"/>
      <c r="AZ88" s="66"/>
      <c r="BA88" s="66"/>
      <c r="BB88" s="66"/>
      <c r="BC88" s="66"/>
      <c r="BD88" s="66"/>
      <c r="BE88" s="66"/>
      <c r="BF88" s="66"/>
      <c r="BG88" s="66"/>
      <c r="BH88" s="66"/>
      <c r="BI88" s="66"/>
      <c r="BJ88" s="66"/>
    </row>
    <row r="89" spans="1:62" hidden="1">
      <c r="A89" s="241"/>
      <c r="B89" s="151"/>
      <c r="C89" s="66"/>
      <c r="D89" s="66"/>
      <c r="E89" s="66"/>
      <c r="F89" s="66"/>
      <c r="G89" s="243"/>
      <c r="H89" s="241"/>
      <c r="I89" s="66"/>
      <c r="J89" s="66"/>
      <c r="K89" s="66"/>
      <c r="L89" s="66"/>
      <c r="M89" s="66"/>
      <c r="N89" s="66"/>
      <c r="O89" s="66"/>
      <c r="P89" s="66"/>
      <c r="Q89" s="66"/>
      <c r="R89" s="66"/>
      <c r="S89" s="66"/>
      <c r="T89" s="66"/>
      <c r="U89" s="242"/>
      <c r="V89" s="66"/>
      <c r="W89" s="66"/>
      <c r="X89" s="66"/>
      <c r="Y89" s="66"/>
      <c r="Z89" s="66"/>
      <c r="AA89" s="66"/>
      <c r="AB89" s="66"/>
      <c r="AC89" s="66"/>
      <c r="AD89" s="66"/>
      <c r="AE89" s="66"/>
      <c r="AF89" s="66"/>
      <c r="AG89" s="66"/>
      <c r="AH89" s="66"/>
      <c r="AI89" s="66"/>
      <c r="AJ89" s="66"/>
      <c r="AK89" s="66"/>
      <c r="AL89" s="66"/>
      <c r="AM89" s="66"/>
      <c r="AN89" s="66"/>
      <c r="AO89" s="66"/>
      <c r="AP89" s="66"/>
      <c r="AQ89" s="66"/>
      <c r="AR89" s="66"/>
      <c r="AS89" s="66"/>
      <c r="AT89" s="66"/>
      <c r="AU89" s="66"/>
      <c r="AV89" s="66"/>
      <c r="AW89" s="66"/>
      <c r="AX89" s="66"/>
      <c r="AY89" s="66"/>
      <c r="AZ89" s="66"/>
      <c r="BA89" s="66"/>
      <c r="BB89" s="66"/>
      <c r="BC89" s="66"/>
      <c r="BD89" s="66"/>
      <c r="BE89" s="66"/>
      <c r="BF89" s="66"/>
      <c r="BG89" s="66"/>
      <c r="BH89" s="66"/>
      <c r="BI89" s="66"/>
      <c r="BJ89" s="66"/>
    </row>
    <row r="90" spans="1:62" hidden="1">
      <c r="A90" s="241"/>
      <c r="B90" s="151"/>
      <c r="C90" s="66"/>
      <c r="D90" s="66"/>
      <c r="E90" s="66"/>
      <c r="F90" s="66"/>
      <c r="G90" s="243"/>
      <c r="H90" s="241"/>
      <c r="I90" s="66"/>
      <c r="J90" s="66"/>
      <c r="K90" s="66"/>
      <c r="L90" s="66"/>
      <c r="M90" s="66"/>
      <c r="N90" s="66"/>
      <c r="O90" s="66"/>
      <c r="P90" s="66"/>
      <c r="Q90" s="66"/>
      <c r="R90" s="66"/>
      <c r="S90" s="66"/>
      <c r="T90" s="66"/>
      <c r="U90" s="242"/>
      <c r="V90" s="66"/>
      <c r="W90" s="66"/>
      <c r="X90" s="66"/>
      <c r="Y90" s="66"/>
      <c r="Z90" s="66"/>
      <c r="AA90" s="66"/>
      <c r="AB90" s="66"/>
      <c r="AC90" s="66"/>
      <c r="AD90" s="66"/>
      <c r="AE90" s="66"/>
      <c r="AF90" s="66"/>
      <c r="AG90" s="66"/>
      <c r="AH90" s="66"/>
      <c r="AI90" s="66"/>
      <c r="AJ90" s="66"/>
      <c r="AK90" s="66"/>
      <c r="AL90" s="66"/>
      <c r="AM90" s="66"/>
      <c r="AN90" s="66"/>
      <c r="AO90" s="66"/>
      <c r="AP90" s="66"/>
      <c r="AQ90" s="66"/>
      <c r="AR90" s="66"/>
      <c r="AS90" s="66"/>
      <c r="AT90" s="66"/>
      <c r="AU90" s="66"/>
      <c r="AV90" s="66"/>
      <c r="AW90" s="66"/>
      <c r="AX90" s="66"/>
      <c r="AY90" s="66"/>
      <c r="AZ90" s="66"/>
      <c r="BA90" s="66"/>
      <c r="BB90" s="66"/>
      <c r="BC90" s="66"/>
      <c r="BD90" s="66"/>
      <c r="BE90" s="66"/>
      <c r="BF90" s="66"/>
      <c r="BG90" s="66"/>
      <c r="BH90" s="66"/>
      <c r="BI90" s="66"/>
      <c r="BJ90" s="66"/>
    </row>
    <row r="91" spans="1:62" hidden="1">
      <c r="A91" s="241"/>
      <c r="B91" s="151"/>
      <c r="C91" s="66"/>
      <c r="D91" s="66"/>
      <c r="E91" s="66"/>
      <c r="F91" s="66"/>
      <c r="G91" s="243"/>
      <c r="H91" s="241"/>
      <c r="I91" s="66"/>
      <c r="J91" s="66"/>
      <c r="K91" s="66"/>
      <c r="L91" s="66"/>
      <c r="M91" s="66"/>
      <c r="N91" s="66"/>
      <c r="O91" s="66"/>
      <c r="P91" s="66"/>
      <c r="Q91" s="66"/>
      <c r="R91" s="66"/>
      <c r="S91" s="66"/>
      <c r="T91" s="66"/>
      <c r="U91" s="242"/>
      <c r="V91" s="66"/>
      <c r="W91" s="66"/>
      <c r="X91" s="66"/>
      <c r="Y91" s="66"/>
      <c r="Z91" s="66"/>
      <c r="AA91" s="66"/>
      <c r="AB91" s="66"/>
      <c r="AC91" s="66"/>
      <c r="AD91" s="66"/>
      <c r="AE91" s="66"/>
      <c r="AF91" s="66"/>
      <c r="AG91" s="66"/>
      <c r="AH91" s="66"/>
      <c r="AI91" s="66"/>
      <c r="AJ91" s="66"/>
      <c r="AK91" s="66"/>
      <c r="AL91" s="66"/>
      <c r="AM91" s="66"/>
      <c r="AN91" s="66"/>
      <c r="AO91" s="66"/>
      <c r="AP91" s="66"/>
      <c r="AQ91" s="66"/>
      <c r="AR91" s="66"/>
      <c r="AS91" s="66"/>
      <c r="AT91" s="66"/>
      <c r="AU91" s="66"/>
      <c r="AV91" s="66"/>
      <c r="AW91" s="66"/>
      <c r="AX91" s="66"/>
      <c r="AY91" s="66"/>
      <c r="AZ91" s="66"/>
      <c r="BA91" s="66"/>
      <c r="BB91" s="66"/>
      <c r="BC91" s="66"/>
      <c r="BD91" s="66"/>
      <c r="BE91" s="66"/>
      <c r="BF91" s="66"/>
      <c r="BG91" s="66"/>
      <c r="BH91" s="66"/>
      <c r="BI91" s="66"/>
      <c r="BJ91" s="66"/>
    </row>
    <row r="92" spans="1:62" hidden="1">
      <c r="A92" s="241"/>
      <c r="B92" s="151"/>
      <c r="C92" s="66"/>
      <c r="D92" s="66"/>
      <c r="E92" s="66"/>
      <c r="F92" s="66"/>
      <c r="G92" s="243"/>
      <c r="H92" s="241"/>
      <c r="I92" s="66"/>
      <c r="J92" s="66"/>
      <c r="K92" s="66"/>
      <c r="L92" s="66"/>
      <c r="M92" s="66"/>
      <c r="N92" s="66"/>
      <c r="O92" s="66"/>
      <c r="P92" s="66"/>
      <c r="Q92" s="66"/>
      <c r="R92" s="66"/>
      <c r="S92" s="66"/>
      <c r="T92" s="66"/>
      <c r="U92" s="242"/>
      <c r="V92" s="66"/>
      <c r="W92" s="66"/>
      <c r="X92" s="66"/>
      <c r="Y92" s="66"/>
      <c r="Z92" s="66"/>
      <c r="AA92" s="66"/>
      <c r="AB92" s="66"/>
      <c r="AC92" s="66"/>
      <c r="AD92" s="66"/>
      <c r="AE92" s="66"/>
      <c r="AF92" s="66"/>
      <c r="AG92" s="66"/>
      <c r="AH92" s="66"/>
      <c r="AI92" s="66"/>
      <c r="AJ92" s="66"/>
      <c r="AK92" s="66"/>
      <c r="AL92" s="66"/>
      <c r="AM92" s="66"/>
      <c r="AN92" s="66"/>
      <c r="AO92" s="66"/>
      <c r="AP92" s="66"/>
      <c r="AQ92" s="66"/>
      <c r="AR92" s="66"/>
      <c r="AS92" s="66"/>
      <c r="AT92" s="66"/>
      <c r="AU92" s="66"/>
      <c r="AV92" s="66"/>
      <c r="AW92" s="66"/>
      <c r="AX92" s="66"/>
      <c r="AY92" s="66"/>
      <c r="AZ92" s="66"/>
      <c r="BA92" s="66"/>
      <c r="BB92" s="66"/>
      <c r="BC92" s="66"/>
      <c r="BD92" s="66"/>
      <c r="BE92" s="66"/>
      <c r="BF92" s="66"/>
      <c r="BG92" s="66"/>
      <c r="BH92" s="66"/>
      <c r="BI92" s="66"/>
      <c r="BJ92" s="66"/>
    </row>
    <row r="93" spans="1:62" hidden="1">
      <c r="A93" s="241"/>
      <c r="B93" s="151"/>
      <c r="C93" s="66"/>
      <c r="D93" s="66"/>
      <c r="E93" s="66"/>
      <c r="F93" s="66"/>
      <c r="G93" s="243"/>
      <c r="H93" s="241"/>
      <c r="I93" s="66"/>
      <c r="J93" s="66"/>
      <c r="K93" s="66"/>
      <c r="L93" s="66"/>
      <c r="M93" s="66"/>
      <c r="N93" s="66"/>
      <c r="O93" s="66"/>
      <c r="P93" s="66"/>
      <c r="Q93" s="66"/>
      <c r="R93" s="66"/>
      <c r="S93" s="66"/>
      <c r="T93" s="66"/>
      <c r="U93" s="242"/>
      <c r="V93" s="66"/>
      <c r="W93" s="66"/>
      <c r="X93" s="66"/>
      <c r="Y93" s="66"/>
      <c r="Z93" s="66"/>
      <c r="AA93" s="66"/>
      <c r="AB93" s="66"/>
      <c r="AC93" s="66"/>
      <c r="AD93" s="66"/>
      <c r="AE93" s="66"/>
      <c r="AF93" s="66"/>
      <c r="AG93" s="66"/>
      <c r="AH93" s="66"/>
      <c r="AI93" s="66"/>
      <c r="AJ93" s="66"/>
      <c r="AK93" s="66"/>
      <c r="AL93" s="66"/>
      <c r="AM93" s="66"/>
      <c r="AN93" s="66"/>
      <c r="AO93" s="66"/>
      <c r="AP93" s="66"/>
      <c r="AQ93" s="66"/>
      <c r="AR93" s="66"/>
      <c r="AS93" s="66"/>
      <c r="AT93" s="66"/>
      <c r="AU93" s="66"/>
      <c r="AV93" s="66"/>
      <c r="AW93" s="66"/>
      <c r="AX93" s="66"/>
      <c r="AY93" s="66"/>
      <c r="AZ93" s="66"/>
      <c r="BA93" s="66"/>
      <c r="BB93" s="66"/>
      <c r="BC93" s="66"/>
      <c r="BD93" s="66"/>
      <c r="BE93" s="66"/>
      <c r="BF93" s="66"/>
      <c r="BG93" s="66"/>
      <c r="BH93" s="66"/>
      <c r="BI93" s="66"/>
      <c r="BJ93" s="66"/>
    </row>
    <row r="94" spans="1:62" ht="14.45" hidden="1" thickBot="1">
      <c r="A94" s="244"/>
      <c r="B94" s="245"/>
      <c r="C94" s="246"/>
      <c r="D94" s="246"/>
      <c r="E94" s="246"/>
      <c r="F94" s="246"/>
      <c r="G94" s="247"/>
      <c r="H94" s="244"/>
      <c r="I94" s="246"/>
      <c r="J94" s="246"/>
      <c r="K94" s="246"/>
      <c r="L94" s="246"/>
      <c r="M94" s="246"/>
      <c r="N94" s="246"/>
      <c r="O94" s="246"/>
      <c r="P94" s="246"/>
      <c r="Q94" s="246"/>
      <c r="R94" s="246"/>
      <c r="S94" s="246"/>
      <c r="T94" s="246"/>
      <c r="U94" s="250"/>
      <c r="V94" s="66"/>
      <c r="W94" s="66"/>
      <c r="X94" s="66"/>
      <c r="Y94" s="66"/>
      <c r="Z94" s="66"/>
      <c r="AA94" s="66"/>
      <c r="AB94" s="66"/>
      <c r="AC94" s="66"/>
      <c r="AD94" s="66"/>
      <c r="AE94" s="66"/>
      <c r="AF94" s="66"/>
      <c r="AG94" s="66"/>
      <c r="AH94" s="66"/>
      <c r="AI94" s="66"/>
      <c r="AJ94" s="66"/>
      <c r="AK94" s="66"/>
      <c r="AL94" s="66"/>
      <c r="AM94" s="66"/>
      <c r="AN94" s="66"/>
      <c r="AO94" s="66"/>
      <c r="AP94" s="66"/>
      <c r="AQ94" s="66"/>
      <c r="AR94" s="66"/>
      <c r="AS94" s="66"/>
      <c r="AT94" s="66"/>
      <c r="AU94" s="66"/>
      <c r="AV94" s="66"/>
      <c r="AW94" s="66"/>
      <c r="AX94" s="66"/>
      <c r="AY94" s="66"/>
      <c r="AZ94" s="66"/>
      <c r="BA94" s="66"/>
      <c r="BB94" s="66"/>
      <c r="BC94" s="66"/>
      <c r="BD94" s="66"/>
      <c r="BE94" s="66"/>
      <c r="BF94" s="66"/>
      <c r="BG94" s="66"/>
      <c r="BH94" s="66"/>
      <c r="BI94" s="66"/>
      <c r="BJ94" s="66"/>
    </row>
    <row r="95" spans="1:62" hidden="1">
      <c r="A95" s="66"/>
      <c r="B95" s="151"/>
      <c r="C95" s="66"/>
      <c r="D95" s="66"/>
      <c r="E95" s="66"/>
      <c r="F95" s="66"/>
      <c r="G95" s="152"/>
      <c r="H95" s="66"/>
      <c r="I95" s="66"/>
      <c r="J95" s="66"/>
      <c r="K95" s="66"/>
      <c r="L95" s="66"/>
      <c r="M95" s="66"/>
      <c r="N95" s="66"/>
      <c r="O95" s="66"/>
      <c r="P95" s="66"/>
      <c r="Q95" s="66"/>
      <c r="R95" s="66"/>
      <c r="S95" s="66"/>
      <c r="T95" s="66"/>
      <c r="U95" s="66"/>
      <c r="V95" s="66"/>
      <c r="W95" s="66"/>
      <c r="X95" s="66"/>
      <c r="Y95" s="66"/>
      <c r="Z95" s="66"/>
      <c r="AA95" s="66"/>
      <c r="AB95" s="66"/>
      <c r="AC95" s="66"/>
      <c r="AD95" s="66"/>
      <c r="AE95" s="66"/>
      <c r="AF95" s="66"/>
      <c r="AG95" s="66"/>
      <c r="AH95" s="66"/>
      <c r="AI95" s="66"/>
      <c r="AJ95" s="66"/>
      <c r="AK95" s="66"/>
      <c r="AL95" s="66"/>
      <c r="AM95" s="66"/>
      <c r="AN95" s="66"/>
      <c r="AO95" s="66"/>
      <c r="AP95" s="66"/>
      <c r="AQ95" s="66"/>
      <c r="AR95" s="66"/>
      <c r="AS95" s="66"/>
      <c r="AT95" s="66"/>
      <c r="AU95" s="66"/>
      <c r="AV95" s="66"/>
      <c r="AW95" s="66"/>
      <c r="AX95" s="66"/>
      <c r="AY95" s="66"/>
      <c r="AZ95" s="66"/>
      <c r="BA95" s="66"/>
      <c r="BB95" s="66"/>
      <c r="BC95" s="66"/>
      <c r="BD95" s="66"/>
      <c r="BE95" s="66"/>
      <c r="BF95" s="66"/>
      <c r="BG95" s="66"/>
      <c r="BH95" s="66"/>
      <c r="BI95" s="66"/>
      <c r="BJ95" s="66"/>
    </row>
    <row r="96" spans="1:62" hidden="1">
      <c r="A96" s="66"/>
      <c r="B96" s="151"/>
      <c r="C96" s="66"/>
      <c r="D96" s="66"/>
      <c r="E96" s="66"/>
      <c r="F96" s="66"/>
      <c r="G96" s="152"/>
      <c r="H96" s="66"/>
      <c r="I96" s="66"/>
      <c r="J96" s="66"/>
      <c r="K96" s="66"/>
      <c r="L96" s="66"/>
      <c r="M96" s="66"/>
      <c r="N96" s="66"/>
      <c r="O96" s="66"/>
      <c r="P96" s="66"/>
      <c r="Q96" s="66"/>
      <c r="R96" s="66"/>
      <c r="S96" s="66"/>
      <c r="T96" s="66"/>
      <c r="U96" s="66"/>
      <c r="V96" s="66"/>
      <c r="W96" s="66"/>
      <c r="X96" s="66"/>
      <c r="Y96" s="66"/>
      <c r="Z96" s="66"/>
      <c r="AA96" s="66"/>
      <c r="AB96" s="66"/>
      <c r="AC96" s="66"/>
      <c r="AD96" s="66"/>
      <c r="AE96" s="66"/>
      <c r="AF96" s="66"/>
      <c r="AG96" s="66"/>
      <c r="AH96" s="66"/>
      <c r="AI96" s="66"/>
      <c r="AJ96" s="66"/>
      <c r="AK96" s="66"/>
      <c r="AL96" s="66"/>
      <c r="AM96" s="66"/>
      <c r="AN96" s="66"/>
      <c r="AO96" s="66"/>
      <c r="AP96" s="66"/>
      <c r="AQ96" s="66"/>
      <c r="AR96" s="66"/>
      <c r="AS96" s="66"/>
      <c r="AT96" s="66"/>
      <c r="AU96" s="66"/>
      <c r="AV96" s="66"/>
      <c r="AW96" s="66"/>
      <c r="AX96" s="66"/>
      <c r="AY96" s="66"/>
      <c r="AZ96" s="66"/>
      <c r="BA96" s="66"/>
      <c r="BB96" s="66"/>
      <c r="BC96" s="66"/>
      <c r="BD96" s="66"/>
      <c r="BE96" s="66"/>
      <c r="BF96" s="66"/>
      <c r="BG96" s="66"/>
      <c r="BH96" s="66"/>
      <c r="BI96" s="66"/>
      <c r="BJ96" s="66"/>
    </row>
    <row r="97" spans="6:24" hidden="1">
      <c r="F97" s="68"/>
      <c r="G97" s="152"/>
      <c r="H97" s="66"/>
      <c r="I97" s="66"/>
      <c r="J97" s="66"/>
      <c r="K97" s="66"/>
      <c r="L97" s="66"/>
      <c r="M97" s="66"/>
      <c r="N97" s="66"/>
      <c r="O97" s="66"/>
      <c r="P97" s="66"/>
      <c r="Q97" s="66"/>
      <c r="R97" s="66"/>
      <c r="S97" s="66"/>
      <c r="T97" s="66"/>
      <c r="U97" s="66"/>
      <c r="V97" s="66"/>
      <c r="W97" s="66"/>
      <c r="X97" s="66"/>
    </row>
    <row r="98" spans="6:24">
      <c r="F98" s="68"/>
      <c r="G98" s="152"/>
      <c r="H98" s="66"/>
      <c r="I98" s="66"/>
      <c r="J98" s="66"/>
      <c r="K98" s="66"/>
      <c r="L98" s="66"/>
      <c r="M98" s="66"/>
      <c r="N98" s="66"/>
      <c r="O98" s="66"/>
      <c r="P98" s="66"/>
      <c r="Q98" s="66"/>
      <c r="R98" s="66"/>
      <c r="S98" s="66"/>
      <c r="T98" s="66"/>
      <c r="U98" s="66"/>
      <c r="V98" s="66"/>
      <c r="W98" s="66"/>
      <c r="X98" s="66"/>
    </row>
    <row r="99" spans="6:24">
      <c r="F99" s="66"/>
      <c r="G99" s="152"/>
      <c r="H99" s="66"/>
      <c r="I99" s="66"/>
      <c r="J99" s="66"/>
      <c r="K99" s="66"/>
      <c r="L99" s="66"/>
      <c r="M99" s="66"/>
      <c r="N99" s="66"/>
      <c r="O99" s="66"/>
      <c r="P99" s="66"/>
      <c r="Q99" s="66"/>
      <c r="R99" s="66"/>
      <c r="S99" s="66"/>
      <c r="T99" s="66"/>
      <c r="U99" s="66"/>
      <c r="V99" s="66"/>
      <c r="W99" s="66"/>
      <c r="X99" s="66"/>
    </row>
    <row r="100" spans="6:24">
      <c r="F100" s="66"/>
      <c r="G100" s="66"/>
      <c r="H100" s="66"/>
      <c r="I100" s="66"/>
      <c r="J100" s="66"/>
      <c r="K100" s="66"/>
      <c r="L100" s="66"/>
      <c r="M100" s="66"/>
      <c r="N100" s="66"/>
      <c r="O100" s="66"/>
      <c r="P100" s="66"/>
      <c r="Q100" s="66"/>
      <c r="R100" s="66"/>
      <c r="S100" s="66"/>
      <c r="T100" s="66"/>
      <c r="U100" s="66"/>
      <c r="V100" s="66"/>
      <c r="W100" s="66"/>
      <c r="X100" s="66"/>
    </row>
    <row r="101" spans="6:24">
      <c r="F101" s="66"/>
      <c r="G101" s="66"/>
      <c r="H101" s="66"/>
      <c r="I101" s="251"/>
      <c r="J101" s="251"/>
      <c r="K101" s="251"/>
      <c r="L101" s="251"/>
      <c r="M101" s="251"/>
      <c r="N101" s="251"/>
      <c r="O101" s="251"/>
      <c r="P101" s="251"/>
      <c r="Q101" s="251"/>
      <c r="R101" s="251"/>
      <c r="S101" s="251"/>
      <c r="T101" s="251"/>
      <c r="U101" s="251"/>
      <c r="V101" s="251"/>
      <c r="W101" s="251"/>
      <c r="X101" s="251"/>
    </row>
    <row r="102" spans="6:24">
      <c r="F102" s="66"/>
      <c r="G102" s="66"/>
      <c r="H102" s="66"/>
      <c r="I102" s="66"/>
      <c r="J102" s="66"/>
      <c r="K102" s="66"/>
      <c r="L102" s="66"/>
      <c r="M102" s="66"/>
      <c r="N102" s="66"/>
      <c r="O102" s="66"/>
      <c r="P102" s="66"/>
      <c r="Q102" s="66"/>
      <c r="R102" s="66"/>
      <c r="S102" s="66"/>
      <c r="T102" s="66"/>
      <c r="U102" s="66"/>
      <c r="V102" s="66"/>
      <c r="W102" s="66"/>
      <c r="X102" s="66"/>
    </row>
    <row r="103" spans="6:24">
      <c r="F103" s="66"/>
      <c r="G103" s="66"/>
      <c r="H103" s="66"/>
      <c r="I103" s="66"/>
      <c r="J103" s="66"/>
      <c r="K103" s="66"/>
      <c r="L103" s="66"/>
      <c r="M103" s="66"/>
      <c r="N103" s="66"/>
      <c r="O103" s="66"/>
      <c r="P103" s="66"/>
      <c r="Q103" s="66"/>
      <c r="R103" s="66"/>
      <c r="S103" s="66"/>
      <c r="T103" s="66"/>
      <c r="U103" s="66"/>
      <c r="V103" s="66"/>
      <c r="W103" s="66"/>
      <c r="X103" s="66"/>
    </row>
    <row r="104" spans="6:24">
      <c r="F104" s="66"/>
      <c r="G104" s="66"/>
      <c r="H104" s="66"/>
      <c r="I104" s="66"/>
      <c r="J104" s="66"/>
      <c r="K104" s="66"/>
      <c r="L104" s="66"/>
      <c r="M104" s="66"/>
      <c r="N104" s="66"/>
      <c r="O104" s="66"/>
      <c r="P104" s="66"/>
      <c r="Q104" s="66"/>
      <c r="R104" s="66"/>
      <c r="S104" s="66"/>
      <c r="T104" s="66"/>
      <c r="U104" s="66"/>
      <c r="V104" s="66"/>
      <c r="W104" s="66"/>
      <c r="X104" s="66"/>
    </row>
    <row r="105" spans="6:24">
      <c r="F105" s="66"/>
      <c r="G105" s="66"/>
      <c r="H105" s="66"/>
      <c r="I105" s="66"/>
      <c r="J105" s="66"/>
      <c r="K105" s="66"/>
      <c r="L105" s="66"/>
      <c r="M105" s="66"/>
      <c r="N105" s="66"/>
      <c r="O105" s="66"/>
      <c r="P105" s="66"/>
      <c r="Q105" s="66"/>
      <c r="R105" s="66"/>
      <c r="S105" s="66"/>
      <c r="T105" s="66"/>
      <c r="U105" s="66"/>
      <c r="V105" s="66"/>
      <c r="W105" s="66"/>
      <c r="X105" s="66"/>
    </row>
    <row r="106" spans="6:24">
      <c r="F106" s="66"/>
      <c r="G106" s="66"/>
      <c r="H106" s="66"/>
      <c r="I106" s="66"/>
      <c r="J106" s="66"/>
      <c r="K106" s="66"/>
      <c r="L106" s="66"/>
      <c r="M106" s="66"/>
      <c r="N106" s="66"/>
      <c r="O106" s="66"/>
      <c r="P106" s="66"/>
      <c r="Q106" s="66"/>
      <c r="R106" s="66"/>
      <c r="S106" s="66"/>
      <c r="T106" s="66"/>
      <c r="U106" s="66"/>
      <c r="V106" s="66"/>
      <c r="W106" s="66"/>
      <c r="X106" s="66"/>
    </row>
  </sheetData>
  <mergeCells count="37">
    <mergeCell ref="A37:Z37"/>
    <mergeCell ref="I30:X30"/>
    <mergeCell ref="E24:J24"/>
    <mergeCell ref="I25:X25"/>
    <mergeCell ref="E26:E30"/>
    <mergeCell ref="I27:X27"/>
    <mergeCell ref="I28:X28"/>
    <mergeCell ref="I29:X29"/>
    <mergeCell ref="I26:X26"/>
    <mergeCell ref="B8:B12"/>
    <mergeCell ref="E8:E12"/>
    <mergeCell ref="E13:E17"/>
    <mergeCell ref="D8:D12"/>
    <mergeCell ref="D13:D14"/>
    <mergeCell ref="B13:B22"/>
    <mergeCell ref="C13:C22"/>
    <mergeCell ref="A1:X1"/>
    <mergeCell ref="D18:D19"/>
    <mergeCell ref="E18:E22"/>
    <mergeCell ref="A13:A22"/>
    <mergeCell ref="E3:E7"/>
    <mergeCell ref="B3:B7"/>
    <mergeCell ref="A3:A7"/>
    <mergeCell ref="D3:D7"/>
    <mergeCell ref="C3:C7"/>
    <mergeCell ref="C8:C12"/>
    <mergeCell ref="H8:H9"/>
    <mergeCell ref="D15:D17"/>
    <mergeCell ref="H13:H14"/>
    <mergeCell ref="H18:H19"/>
    <mergeCell ref="D20:D22"/>
    <mergeCell ref="A8:A12"/>
    <mergeCell ref="AQ28:AT28"/>
    <mergeCell ref="AU28:AX28"/>
    <mergeCell ref="AG28:AK28"/>
    <mergeCell ref="AB28:AF28"/>
    <mergeCell ref="AL28:AP28"/>
  </mergeCells>
  <phoneticPr fontId="8" type="noConversion"/>
  <hyperlinks>
    <hyperlink ref="H26" r:id="rId1" xr:uid="{9153F47E-FCBB-42B5-A7E2-9AE58445F5C5}"/>
    <hyperlink ref="H27:H28" r:id="rId2" display="2022 CASE report (Table 38)" xr:uid="{AB6FEC5D-A312-48E5-9443-3858096808B6}"/>
    <hyperlink ref="E32" r:id="rId3" xr:uid="{25C90A1D-2413-41E3-8163-A6D94106D91D}"/>
  </hyperlinks>
  <pageMargins left="0.7" right="0.7" top="0.75" bottom="0.75" header="0.3" footer="0.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C1672-9EE3-40E4-AB75-7F6046861D1F}">
  <sheetPr codeName="Sheet6"/>
  <dimension ref="A1:AM87"/>
  <sheetViews>
    <sheetView zoomScaleNormal="100" workbookViewId="0">
      <selection sqref="A1:G1"/>
    </sheetView>
  </sheetViews>
  <sheetFormatPr defaultColWidth="8.7109375" defaultRowHeight="13.15"/>
  <cols>
    <col min="1" max="1" width="26" style="68" customWidth="1"/>
    <col min="2" max="2" width="23.140625" style="68" customWidth="1"/>
    <col min="3" max="3" width="31.140625" style="68" customWidth="1"/>
    <col min="4" max="4" width="31.42578125" style="68" customWidth="1"/>
    <col min="5" max="5" width="30.28515625" style="68" customWidth="1"/>
    <col min="6" max="6" width="41.140625" style="68" customWidth="1"/>
    <col min="7" max="7" width="42" style="68" customWidth="1"/>
    <col min="8" max="8" width="41" style="68" customWidth="1"/>
    <col min="9" max="12" width="12.7109375" style="68" customWidth="1"/>
    <col min="13" max="20" width="15.28515625" style="68" customWidth="1"/>
    <col min="21" max="21" width="14.7109375" style="68" customWidth="1"/>
    <col min="22" max="22" width="13.5703125" style="68" customWidth="1"/>
    <col min="23" max="23" width="15.7109375" style="68" customWidth="1"/>
    <col min="24" max="30" width="11" style="68" customWidth="1"/>
    <col min="31" max="39" width="6.5703125" style="68" customWidth="1"/>
    <col min="40" max="40" width="8.7109375" style="68" customWidth="1"/>
    <col min="41" max="16384" width="8.7109375" style="68"/>
  </cols>
  <sheetData>
    <row r="1" spans="1:13" ht="27" customHeight="1">
      <c r="A1" s="901" t="str">
        <f>"HVAC system - "&amp;Prototype!A2</f>
        <v>HVAC system - RestaurantFastFood</v>
      </c>
      <c r="B1" s="901"/>
      <c r="C1" s="901"/>
      <c r="D1" s="901"/>
      <c r="E1" s="901"/>
      <c r="F1" s="901"/>
      <c r="G1" s="901"/>
      <c r="H1" s="70"/>
    </row>
    <row r="2" spans="1:13" ht="22.15" customHeight="1">
      <c r="A2" s="819" t="s">
        <v>194</v>
      </c>
      <c r="B2" s="819" t="s">
        <v>165</v>
      </c>
      <c r="C2" s="819" t="s">
        <v>268</v>
      </c>
      <c r="D2" s="819" t="s">
        <v>269</v>
      </c>
      <c r="E2" s="819" t="s">
        <v>270</v>
      </c>
      <c r="F2" s="819" t="s">
        <v>271</v>
      </c>
      <c r="G2" s="819" t="s">
        <v>243</v>
      </c>
    </row>
    <row r="3" spans="1:13" ht="30.6" customHeight="1">
      <c r="A3" s="895" t="s">
        <v>272</v>
      </c>
      <c r="B3" s="806" t="s">
        <v>99</v>
      </c>
      <c r="C3" s="323" t="s">
        <v>273</v>
      </c>
      <c r="D3" s="573" t="s">
        <v>274</v>
      </c>
      <c r="E3" s="573" t="s">
        <v>275</v>
      </c>
      <c r="F3" s="323" t="s">
        <v>276</v>
      </c>
      <c r="G3" s="895" t="s">
        <v>277</v>
      </c>
    </row>
    <row r="4" spans="1:13" ht="39.6">
      <c r="A4" s="896"/>
      <c r="B4" s="806" t="s">
        <v>100</v>
      </c>
      <c r="C4" s="808" t="s">
        <v>273</v>
      </c>
      <c r="D4" s="592" t="s">
        <v>274</v>
      </c>
      <c r="E4" s="592" t="s">
        <v>275</v>
      </c>
      <c r="F4" s="750" t="s">
        <v>278</v>
      </c>
      <c r="G4" s="897"/>
    </row>
    <row r="5" spans="1:13" ht="30.6" customHeight="1">
      <c r="A5" s="895" t="s">
        <v>279</v>
      </c>
      <c r="B5" s="806" t="s">
        <v>99</v>
      </c>
      <c r="C5" s="808" t="s">
        <v>273</v>
      </c>
      <c r="D5" s="592" t="s">
        <v>274</v>
      </c>
      <c r="E5" s="592" t="s">
        <v>275</v>
      </c>
      <c r="F5" s="324" t="s">
        <v>280</v>
      </c>
      <c r="G5" s="902" t="s">
        <v>281</v>
      </c>
      <c r="H5" s="68" t="s">
        <v>282</v>
      </c>
    </row>
    <row r="6" spans="1:13" ht="47.45" customHeight="1">
      <c r="A6" s="897"/>
      <c r="B6" s="806" t="s">
        <v>100</v>
      </c>
      <c r="C6" s="808" t="s">
        <v>273</v>
      </c>
      <c r="D6" s="592" t="s">
        <v>274</v>
      </c>
      <c r="E6" s="592" t="s">
        <v>275</v>
      </c>
      <c r="F6" s="751" t="s">
        <v>283</v>
      </c>
      <c r="G6" s="903"/>
      <c r="H6" s="797"/>
      <c r="I6" s="797"/>
      <c r="J6" s="70"/>
      <c r="K6" s="70"/>
      <c r="L6" s="70"/>
      <c r="M6" s="70"/>
    </row>
    <row r="7" spans="1:13">
      <c r="H7" s="70"/>
      <c r="I7" s="70"/>
      <c r="J7" s="70"/>
      <c r="K7" s="70"/>
      <c r="L7" s="70"/>
      <c r="M7" s="70"/>
    </row>
    <row r="8" spans="1:13">
      <c r="K8" s="70"/>
      <c r="L8" s="70"/>
      <c r="M8" s="70"/>
    </row>
    <row r="9" spans="1:13">
      <c r="K9" s="70"/>
      <c r="L9" s="70"/>
      <c r="M9" s="70"/>
    </row>
    <row r="11" spans="1:13">
      <c r="A11" s="70"/>
      <c r="B11" s="70"/>
      <c r="C11" s="70"/>
      <c r="D11" s="70"/>
      <c r="E11" s="70"/>
      <c r="F11" s="70"/>
    </row>
    <row r="12" spans="1:13" ht="45" customHeight="1">
      <c r="A12" s="901" t="s">
        <v>284</v>
      </c>
      <c r="B12" s="901"/>
      <c r="C12" s="901"/>
      <c r="D12" s="901"/>
      <c r="E12" s="901"/>
      <c r="F12" s="901"/>
      <c r="G12" s="901"/>
    </row>
    <row r="13" spans="1:13" ht="52.15" customHeight="1">
      <c r="A13" s="96" t="s">
        <v>194</v>
      </c>
      <c r="B13" s="126" t="s">
        <v>285</v>
      </c>
      <c r="C13" s="126" t="s">
        <v>286</v>
      </c>
      <c r="D13" s="126" t="s">
        <v>287</v>
      </c>
      <c r="E13" s="439" t="s">
        <v>288</v>
      </c>
      <c r="F13" s="819" t="s">
        <v>243</v>
      </c>
      <c r="G13" s="819" t="s">
        <v>289</v>
      </c>
    </row>
    <row r="14" spans="1:13" ht="34.15" customHeight="1">
      <c r="A14" s="323" t="s">
        <v>217</v>
      </c>
      <c r="B14" s="898">
        <v>2008</v>
      </c>
      <c r="C14" s="898" t="s">
        <v>290</v>
      </c>
      <c r="D14" s="898" t="s">
        <v>291</v>
      </c>
      <c r="E14" s="898" t="s">
        <v>292</v>
      </c>
      <c r="F14" s="898" t="s">
        <v>293</v>
      </c>
      <c r="G14" s="898" t="s">
        <v>294</v>
      </c>
      <c r="H14"/>
    </row>
    <row r="15" spans="1:13" ht="34.15" customHeight="1">
      <c r="A15" s="323" t="s">
        <v>219</v>
      </c>
      <c r="B15" s="899"/>
      <c r="C15" s="899"/>
      <c r="D15" s="899"/>
      <c r="E15" s="899"/>
      <c r="F15" s="899"/>
      <c r="G15" s="899"/>
    </row>
    <row r="16" spans="1:13" ht="34.15" customHeight="1">
      <c r="A16" s="323" t="s">
        <v>221</v>
      </c>
      <c r="B16" s="900"/>
      <c r="C16" s="900"/>
      <c r="D16" s="900"/>
      <c r="E16" s="900"/>
      <c r="F16" s="900"/>
      <c r="G16" s="900"/>
    </row>
    <row r="17" spans="1:8" ht="39.75" customHeight="1">
      <c r="A17" s="323" t="s">
        <v>223</v>
      </c>
      <c r="B17" s="323">
        <v>2013</v>
      </c>
      <c r="C17" s="323" t="s">
        <v>290</v>
      </c>
      <c r="D17" s="323" t="s">
        <v>295</v>
      </c>
      <c r="E17" s="323" t="s">
        <v>296</v>
      </c>
      <c r="F17" s="323" t="s">
        <v>297</v>
      </c>
      <c r="G17" s="323" t="s">
        <v>298</v>
      </c>
    </row>
    <row r="18" spans="1:8" ht="51" customHeight="1">
      <c r="A18" s="323" t="s">
        <v>279</v>
      </c>
      <c r="B18" s="323">
        <v>2025</v>
      </c>
      <c r="C18" s="323" t="s">
        <v>290</v>
      </c>
      <c r="D18" s="323" t="s">
        <v>299</v>
      </c>
      <c r="E18" s="323" t="s">
        <v>296</v>
      </c>
      <c r="F18" s="323" t="s">
        <v>300</v>
      </c>
      <c r="G18" s="440" t="s">
        <v>301</v>
      </c>
    </row>
    <row r="19" spans="1:8">
      <c r="C19" s="71"/>
      <c r="D19" s="71"/>
      <c r="E19" s="71"/>
    </row>
    <row r="20" spans="1:8">
      <c r="C20" s="71"/>
      <c r="D20" s="71"/>
      <c r="E20" s="97"/>
      <c r="F20" s="71"/>
    </row>
    <row r="21" spans="1:8">
      <c r="C21" s="71"/>
      <c r="D21" s="71"/>
      <c r="E21" s="97"/>
      <c r="F21" s="71"/>
    </row>
    <row r="22" spans="1:8" ht="27" customHeight="1">
      <c r="A22" s="913" t="s">
        <v>302</v>
      </c>
      <c r="B22" s="913"/>
      <c r="C22" s="913"/>
      <c r="D22" s="913"/>
      <c r="E22" s="913"/>
      <c r="F22" s="913"/>
      <c r="G22" s="913"/>
      <c r="H22" s="913"/>
    </row>
    <row r="23" spans="1:8" ht="57.75" customHeight="1">
      <c r="A23" s="818" t="s">
        <v>194</v>
      </c>
      <c r="B23" s="818" t="s">
        <v>303</v>
      </c>
      <c r="C23" s="818" t="s">
        <v>304</v>
      </c>
      <c r="D23" s="275" t="s">
        <v>305</v>
      </c>
      <c r="E23" s="275" t="s">
        <v>306</v>
      </c>
      <c r="F23" s="282" t="s">
        <v>307</v>
      </c>
      <c r="G23" s="282" t="s">
        <v>308</v>
      </c>
      <c r="H23" s="276" t="s">
        <v>309</v>
      </c>
    </row>
    <row r="24" spans="1:8" ht="29.45" customHeight="1">
      <c r="A24" s="909" t="s">
        <v>310</v>
      </c>
      <c r="B24" s="911" t="s">
        <v>311</v>
      </c>
      <c r="C24" s="801" t="s">
        <v>312</v>
      </c>
      <c r="D24" s="306">
        <v>2.5</v>
      </c>
      <c r="E24" s="306">
        <v>0.65</v>
      </c>
      <c r="F24" s="905" t="s">
        <v>313</v>
      </c>
      <c r="G24" s="907"/>
      <c r="H24" s="911" t="s">
        <v>314</v>
      </c>
    </row>
    <row r="25" spans="1:8" ht="26.45" customHeight="1">
      <c r="A25" s="910"/>
      <c r="B25" s="912"/>
      <c r="C25" s="801" t="s">
        <v>315</v>
      </c>
      <c r="D25" s="306">
        <v>2.5</v>
      </c>
      <c r="E25" s="306">
        <v>0.65</v>
      </c>
      <c r="F25" s="906"/>
      <c r="G25" s="908"/>
      <c r="H25" s="912"/>
    </row>
    <row r="26" spans="1:8" ht="16.149999999999999" customHeight="1">
      <c r="A26" s="283" t="s">
        <v>316</v>
      </c>
      <c r="B26" s="284"/>
      <c r="C26" s="285"/>
      <c r="D26" s="285"/>
      <c r="E26" s="286"/>
      <c r="F26" s="285"/>
      <c r="G26" s="285"/>
      <c r="H26" s="287"/>
    </row>
    <row r="27" spans="1:8" ht="15.6" customHeight="1">
      <c r="A27" s="288" t="s">
        <v>317</v>
      </c>
      <c r="B27" s="148"/>
      <c r="C27" s="148"/>
      <c r="D27" s="253"/>
      <c r="E27" s="148"/>
      <c r="F27" s="254"/>
      <c r="G27" s="254"/>
      <c r="H27" s="289"/>
    </row>
    <row r="28" spans="1:8" ht="27" customHeight="1">
      <c r="A28" s="904" t="s">
        <v>279</v>
      </c>
      <c r="B28" s="904" t="s">
        <v>318</v>
      </c>
      <c r="C28" s="801" t="s">
        <v>319</v>
      </c>
      <c r="D28" s="290">
        <f>0.802*$F$28*$E$28/746*6356</f>
        <v>3.9973787131367295</v>
      </c>
      <c r="E28" s="824">
        <v>0.65</v>
      </c>
      <c r="F28" s="824">
        <v>0.9</v>
      </c>
      <c r="G28" s="347" t="s">
        <v>320</v>
      </c>
      <c r="H28" s="904" t="s">
        <v>318</v>
      </c>
    </row>
    <row r="29" spans="1:8" ht="25.9" customHeight="1">
      <c r="A29" s="904"/>
      <c r="B29" s="904"/>
      <c r="C29" s="801" t="s">
        <v>321</v>
      </c>
      <c r="D29" s="290">
        <f>0.802*$F$28*$E$28/746*6356</f>
        <v>3.9973787131367295</v>
      </c>
      <c r="E29" s="824"/>
      <c r="F29" s="824"/>
      <c r="G29" s="348" t="s">
        <v>320</v>
      </c>
      <c r="H29" s="904"/>
    </row>
    <row r="30" spans="1:8" ht="19.149999999999999" customHeight="1">
      <c r="A30" s="797"/>
      <c r="B30" s="72"/>
      <c r="C30" s="72"/>
      <c r="D30" s="72"/>
      <c r="E30" s="252"/>
      <c r="F30" s="71" t="s">
        <v>322</v>
      </c>
    </row>
    <row r="31" spans="1:8">
      <c r="A31" s="68" t="s">
        <v>323</v>
      </c>
    </row>
    <row r="32" spans="1:8">
      <c r="A32" s="71" t="s">
        <v>324</v>
      </c>
    </row>
    <row r="33" spans="1:39" ht="13.9" customHeight="1">
      <c r="A33" s="71" t="s">
        <v>325</v>
      </c>
      <c r="B33" s="73"/>
      <c r="E33" s="92"/>
    </row>
    <row r="34" spans="1:39" ht="13.9" customHeight="1">
      <c r="A34" s="71"/>
      <c r="B34" s="73"/>
      <c r="E34" s="92"/>
    </row>
    <row r="35" spans="1:39" ht="13.9" customHeight="1">
      <c r="A35" s="71"/>
      <c r="B35" s="73"/>
      <c r="E35" s="92"/>
    </row>
    <row r="36" spans="1:39" ht="13.9" customHeight="1">
      <c r="A36" s="71"/>
      <c r="B36" s="73"/>
      <c r="E36" s="92"/>
    </row>
    <row r="37" spans="1:39" ht="13.9" customHeight="1">
      <c r="A37" s="73"/>
      <c r="B37" s="73"/>
      <c r="E37" s="92"/>
    </row>
    <row r="38" spans="1:39" ht="13.9" customHeight="1">
      <c r="E38" s="92"/>
    </row>
    <row r="39" spans="1:39" s="84" customFormat="1" ht="13.15" customHeight="1">
      <c r="A39" s="84" t="s">
        <v>80</v>
      </c>
    </row>
    <row r="40" spans="1:39" ht="13.15" customHeight="1">
      <c r="V40" s="91"/>
      <c r="W40" s="112"/>
      <c r="X40" s="113"/>
      <c r="Y40" s="113"/>
      <c r="Z40" s="113"/>
      <c r="AA40" s="113"/>
      <c r="AB40" s="113"/>
      <c r="AC40" s="113"/>
      <c r="AD40" s="113"/>
      <c r="AE40" s="113"/>
      <c r="AF40" s="113"/>
      <c r="AG40" s="113"/>
      <c r="AH40" s="113"/>
      <c r="AI40" s="113"/>
      <c r="AJ40" s="113"/>
      <c r="AK40" s="113"/>
      <c r="AL40" s="113"/>
      <c r="AM40" s="113"/>
    </row>
    <row r="41" spans="1:39" ht="15.6">
      <c r="A41" s="210" t="s">
        <v>326</v>
      </c>
      <c r="B41" s="130"/>
      <c r="V41" s="91"/>
      <c r="W41" s="112"/>
      <c r="X41" s="113"/>
      <c r="Y41" s="113"/>
      <c r="Z41" s="113"/>
      <c r="AA41" s="113"/>
      <c r="AB41" s="113"/>
      <c r="AC41" s="113"/>
      <c r="AD41" s="113"/>
      <c r="AE41" s="113"/>
      <c r="AF41" s="113"/>
      <c r="AG41" s="113"/>
      <c r="AH41" s="113"/>
      <c r="AI41" s="113"/>
      <c r="AJ41" s="113"/>
      <c r="AK41" s="113"/>
      <c r="AL41" s="113"/>
      <c r="AM41" s="113"/>
    </row>
    <row r="42" spans="1:39">
      <c r="A42" s="883"/>
      <c r="B42" s="888" t="s">
        <v>268</v>
      </c>
      <c r="C42" s="889"/>
      <c r="D42" s="890"/>
      <c r="E42" s="881" t="s">
        <v>269</v>
      </c>
      <c r="F42" s="882"/>
      <c r="G42" s="207" t="s">
        <v>270</v>
      </c>
      <c r="H42" s="208" t="s">
        <v>327</v>
      </c>
      <c r="T42" s="91"/>
      <c r="U42" s="94"/>
    </row>
    <row r="43" spans="1:39" ht="14.45" customHeight="1">
      <c r="A43" s="884"/>
      <c r="B43" s="886" t="s">
        <v>328</v>
      </c>
      <c r="C43" s="886" t="s">
        <v>329</v>
      </c>
      <c r="D43" s="886" t="s">
        <v>330</v>
      </c>
      <c r="E43" s="893" t="s">
        <v>331</v>
      </c>
      <c r="F43" s="893" t="s">
        <v>332</v>
      </c>
      <c r="G43" s="891" t="s">
        <v>333</v>
      </c>
      <c r="H43" s="879" t="s">
        <v>330</v>
      </c>
      <c r="T43" s="91"/>
      <c r="U43" s="94"/>
    </row>
    <row r="44" spans="1:39" ht="37.9" customHeight="1">
      <c r="A44" s="885"/>
      <c r="B44" s="887"/>
      <c r="C44" s="887"/>
      <c r="D44" s="887"/>
      <c r="E44" s="894"/>
      <c r="F44" s="894"/>
      <c r="G44" s="892"/>
      <c r="H44" s="880"/>
      <c r="T44" s="91"/>
      <c r="U44" s="94"/>
    </row>
    <row r="45" spans="1:39" ht="26.45">
      <c r="A45" s="205" t="s">
        <v>43</v>
      </c>
      <c r="B45" s="349">
        <v>0.89706104559612265</v>
      </c>
      <c r="C45" s="806" t="s">
        <v>334</v>
      </c>
      <c r="D45" s="206" t="s">
        <v>335</v>
      </c>
      <c r="E45" s="350">
        <v>0.91014945678856884</v>
      </c>
      <c r="F45" s="806" t="s">
        <v>336</v>
      </c>
      <c r="G45" s="351" t="s">
        <v>337</v>
      </c>
      <c r="H45" s="209" t="s">
        <v>338</v>
      </c>
      <c r="T45" s="91"/>
      <c r="U45" s="94"/>
    </row>
    <row r="46" spans="1:39" ht="14.45">
      <c r="A46" s="388"/>
      <c r="B46" s="389"/>
      <c r="C46" s="72"/>
      <c r="D46" s="390"/>
      <c r="E46" s="391"/>
      <c r="F46" s="72"/>
      <c r="G46" s="72"/>
      <c r="H46" s="390"/>
      <c r="T46" s="91"/>
      <c r="U46" s="94"/>
    </row>
    <row r="47" spans="1:39" ht="14.45">
      <c r="A47" s="388"/>
      <c r="B47" s="389"/>
      <c r="C47" s="72"/>
      <c r="D47" s="390"/>
      <c r="E47" s="391"/>
      <c r="F47" s="72"/>
      <c r="G47" s="72"/>
      <c r="H47" s="390"/>
      <c r="T47" s="91"/>
      <c r="U47" s="94"/>
    </row>
    <row r="48" spans="1:39" ht="14.45">
      <c r="A48" s="388"/>
      <c r="B48" s="389"/>
      <c r="C48" s="72"/>
      <c r="D48" s="390"/>
      <c r="E48" s="391"/>
      <c r="F48" s="72"/>
      <c r="G48" s="72"/>
      <c r="H48" s="390"/>
      <c r="T48" s="91"/>
      <c r="U48" s="94"/>
    </row>
    <row r="49" spans="1:39" ht="14.45">
      <c r="A49" s="581" t="s">
        <v>339</v>
      </c>
      <c r="B49" s="389"/>
      <c r="C49" s="72"/>
      <c r="D49" s="390"/>
      <c r="E49" s="391"/>
      <c r="F49" s="72"/>
      <c r="G49" s="72"/>
      <c r="H49" s="390"/>
      <c r="T49" s="91"/>
      <c r="U49" s="94"/>
    </row>
    <row r="50" spans="1:39" ht="14.45">
      <c r="A50" s="392" t="s">
        <v>340</v>
      </c>
      <c r="C50" s="294"/>
      <c r="D50" s="294"/>
      <c r="E50" s="294"/>
      <c r="F50" s="70"/>
      <c r="G50" s="72"/>
      <c r="H50" s="390"/>
      <c r="T50" s="91"/>
      <c r="U50" s="94"/>
    </row>
    <row r="51" spans="1:39">
      <c r="A51" s="797"/>
      <c r="B51" s="797"/>
      <c r="C51" s="70"/>
      <c r="D51" s="70"/>
      <c r="E51" s="70"/>
      <c r="F51" s="70"/>
      <c r="V51" s="93"/>
      <c r="X51" s="91"/>
      <c r="Y51" s="91"/>
      <c r="Z51" s="91"/>
      <c r="AA51" s="91"/>
      <c r="AB51" s="91"/>
      <c r="AC51" s="91"/>
      <c r="AD51" s="91"/>
      <c r="AE51" s="91"/>
      <c r="AF51" s="91"/>
      <c r="AG51" s="91"/>
      <c r="AH51" s="91"/>
      <c r="AI51" s="91"/>
      <c r="AJ51" s="91"/>
      <c r="AK51" s="91"/>
      <c r="AL51" s="91"/>
      <c r="AM51" s="91"/>
    </row>
    <row r="52" spans="1:39">
      <c r="A52" s="797"/>
      <c r="B52" s="797"/>
      <c r="C52" s="70"/>
      <c r="D52" s="70"/>
      <c r="E52" s="70"/>
      <c r="F52" s="70"/>
      <c r="V52" s="91"/>
    </row>
    <row r="53" spans="1:39">
      <c r="V53" s="91"/>
      <c r="W53" s="94"/>
    </row>
    <row r="57" spans="1:39">
      <c r="A57" s="70"/>
      <c r="B57" s="70"/>
      <c r="C57" s="70"/>
      <c r="D57" s="70"/>
      <c r="E57" s="70"/>
      <c r="F57" s="70"/>
    </row>
    <row r="58" spans="1:39">
      <c r="A58" s="70"/>
      <c r="B58" s="70"/>
      <c r="C58" s="70"/>
      <c r="D58" s="70"/>
      <c r="E58" s="70"/>
      <c r="F58" s="70"/>
    </row>
    <row r="59" spans="1:39" s="69" customFormat="1">
      <c r="A59" s="69" t="s">
        <v>341</v>
      </c>
      <c r="B59" s="228"/>
      <c r="C59" s="69" t="s">
        <v>31</v>
      </c>
      <c r="D59" s="352"/>
      <c r="F59" s="69" t="s">
        <v>342</v>
      </c>
    </row>
    <row r="60" spans="1:39" ht="14.45">
      <c r="C60"/>
      <c r="F60"/>
    </row>
    <row r="87" spans="1:6">
      <c r="A87" s="70"/>
      <c r="B87" s="70"/>
      <c r="C87" s="70"/>
      <c r="D87" s="70"/>
      <c r="E87" s="70"/>
      <c r="F87" s="70"/>
    </row>
  </sheetData>
  <mergeCells count="33">
    <mergeCell ref="F24:F25"/>
    <mergeCell ref="G24:G25"/>
    <mergeCell ref="A24:A25"/>
    <mergeCell ref="B24:B25"/>
    <mergeCell ref="A22:H22"/>
    <mergeCell ref="H24:H25"/>
    <mergeCell ref="F28:F29"/>
    <mergeCell ref="E28:E29"/>
    <mergeCell ref="H28:H29"/>
    <mergeCell ref="B28:B29"/>
    <mergeCell ref="A28:A29"/>
    <mergeCell ref="A3:A4"/>
    <mergeCell ref="A5:A6"/>
    <mergeCell ref="C14:C16"/>
    <mergeCell ref="A1:G1"/>
    <mergeCell ref="G5:G6"/>
    <mergeCell ref="G3:G4"/>
    <mergeCell ref="D14:D16"/>
    <mergeCell ref="F14:F16"/>
    <mergeCell ref="G14:G16"/>
    <mergeCell ref="B14:B16"/>
    <mergeCell ref="E14:E16"/>
    <mergeCell ref="A12:G12"/>
    <mergeCell ref="H43:H44"/>
    <mergeCell ref="E42:F42"/>
    <mergeCell ref="A42:A44"/>
    <mergeCell ref="D43:D44"/>
    <mergeCell ref="B42:D42"/>
    <mergeCell ref="G43:G44"/>
    <mergeCell ref="F43:F44"/>
    <mergeCell ref="E43:E44"/>
    <mergeCell ref="C43:C44"/>
    <mergeCell ref="B43:B44"/>
  </mergeCells>
  <phoneticPr fontId="8" type="noConversion"/>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8CF2B8-D81A-4739-B3FD-7DE124AB8529}">
  <sheetPr codeName="Sheet7"/>
  <dimension ref="A1:S13"/>
  <sheetViews>
    <sheetView workbookViewId="0"/>
  </sheetViews>
  <sheetFormatPr defaultRowHeight="14.45"/>
  <cols>
    <col min="1" max="1" width="21.28515625" customWidth="1"/>
    <col min="2" max="2" width="26.140625" customWidth="1"/>
    <col min="19" max="19" width="24.7109375" customWidth="1"/>
  </cols>
  <sheetData>
    <row r="1" spans="1:19" ht="24" customHeight="1">
      <c r="A1" s="857" t="str">
        <f>"Thermostat Setpoints - "&amp;Prototype!A2</f>
        <v>Thermostat Setpoints - RestaurantFastFood</v>
      </c>
      <c r="B1" s="857"/>
      <c r="C1" s="857"/>
      <c r="D1" s="857"/>
      <c r="E1" s="857"/>
      <c r="F1" s="857"/>
      <c r="G1" s="857"/>
      <c r="H1" s="857"/>
      <c r="I1" s="857"/>
      <c r="J1" s="857"/>
      <c r="K1" s="857"/>
      <c r="L1" s="857"/>
      <c r="M1" s="857"/>
      <c r="N1" s="857"/>
      <c r="O1" s="857"/>
      <c r="P1" s="857"/>
      <c r="Q1" s="857"/>
      <c r="R1" s="857"/>
      <c r="S1" s="857"/>
    </row>
    <row r="2" spans="1:19" ht="27.6" customHeight="1">
      <c r="A2" s="128" t="s">
        <v>165</v>
      </c>
      <c r="B2" s="128" t="s">
        <v>343</v>
      </c>
      <c r="C2" s="129" t="s">
        <v>197</v>
      </c>
      <c r="D2" s="129" t="s">
        <v>198</v>
      </c>
      <c r="E2" s="129" t="s">
        <v>199</v>
      </c>
      <c r="F2" s="129" t="s">
        <v>200</v>
      </c>
      <c r="G2" s="129" t="s">
        <v>201</v>
      </c>
      <c r="H2" s="129" t="s">
        <v>202</v>
      </c>
      <c r="I2" s="129" t="s">
        <v>203</v>
      </c>
      <c r="J2" s="129" t="s">
        <v>204</v>
      </c>
      <c r="K2" s="129" t="s">
        <v>205</v>
      </c>
      <c r="L2" s="129" t="s">
        <v>206</v>
      </c>
      <c r="M2" s="129" t="s">
        <v>207</v>
      </c>
      <c r="N2" s="129" t="s">
        <v>208</v>
      </c>
      <c r="O2" s="129" t="s">
        <v>209</v>
      </c>
      <c r="P2" s="129" t="s">
        <v>210</v>
      </c>
      <c r="Q2" s="129" t="s">
        <v>211</v>
      </c>
      <c r="R2" s="129" t="s">
        <v>212</v>
      </c>
      <c r="S2" s="193" t="s">
        <v>243</v>
      </c>
    </row>
    <row r="3" spans="1:19" ht="20.45" customHeight="1">
      <c r="A3" s="914" t="s">
        <v>99</v>
      </c>
      <c r="B3" s="796" t="s">
        <v>344</v>
      </c>
      <c r="C3" s="95">
        <v>70</v>
      </c>
      <c r="D3" s="95">
        <v>70</v>
      </c>
      <c r="E3" s="95">
        <v>70</v>
      </c>
      <c r="F3" s="95">
        <v>70</v>
      </c>
      <c r="G3" s="95">
        <v>70</v>
      </c>
      <c r="H3" s="95">
        <v>70</v>
      </c>
      <c r="I3" s="95">
        <v>70</v>
      </c>
      <c r="J3" s="95">
        <v>70</v>
      </c>
      <c r="K3" s="95">
        <v>70</v>
      </c>
      <c r="L3" s="95">
        <v>70</v>
      </c>
      <c r="M3" s="95">
        <v>70</v>
      </c>
      <c r="N3" s="95">
        <v>70</v>
      </c>
      <c r="O3" s="95">
        <v>70</v>
      </c>
      <c r="P3" s="95">
        <v>70</v>
      </c>
      <c r="Q3" s="95">
        <v>70</v>
      </c>
      <c r="R3" s="95">
        <v>70</v>
      </c>
      <c r="S3" s="915" t="s">
        <v>345</v>
      </c>
    </row>
    <row r="4" spans="1:19" ht="20.45" customHeight="1">
      <c r="A4" s="914"/>
      <c r="B4" s="796" t="s">
        <v>346</v>
      </c>
      <c r="C4" s="95">
        <v>60</v>
      </c>
      <c r="D4" s="95">
        <v>60</v>
      </c>
      <c r="E4" s="95">
        <v>60</v>
      </c>
      <c r="F4" s="95">
        <v>60</v>
      </c>
      <c r="G4" s="95">
        <v>60</v>
      </c>
      <c r="H4" s="95">
        <v>60</v>
      </c>
      <c r="I4" s="95">
        <v>60</v>
      </c>
      <c r="J4" s="95">
        <v>60</v>
      </c>
      <c r="K4" s="95">
        <v>60</v>
      </c>
      <c r="L4" s="95">
        <v>60</v>
      </c>
      <c r="M4" s="95">
        <v>60</v>
      </c>
      <c r="N4" s="95">
        <v>60</v>
      </c>
      <c r="O4" s="95">
        <v>60</v>
      </c>
      <c r="P4" s="95">
        <v>60</v>
      </c>
      <c r="Q4" s="95">
        <v>60</v>
      </c>
      <c r="R4" s="95">
        <v>60</v>
      </c>
      <c r="S4" s="915"/>
    </row>
    <row r="5" spans="1:19" ht="20.45" customHeight="1">
      <c r="A5" s="914"/>
      <c r="B5" s="796" t="s">
        <v>347</v>
      </c>
      <c r="C5" s="95">
        <v>75</v>
      </c>
      <c r="D5" s="95">
        <v>75</v>
      </c>
      <c r="E5" s="95">
        <v>75</v>
      </c>
      <c r="F5" s="95">
        <v>75</v>
      </c>
      <c r="G5" s="95">
        <v>75</v>
      </c>
      <c r="H5" s="95">
        <v>75</v>
      </c>
      <c r="I5" s="95">
        <v>75</v>
      </c>
      <c r="J5" s="95">
        <v>75</v>
      </c>
      <c r="K5" s="95">
        <v>75</v>
      </c>
      <c r="L5" s="95">
        <v>75</v>
      </c>
      <c r="M5" s="95">
        <v>75</v>
      </c>
      <c r="N5" s="95">
        <v>75</v>
      </c>
      <c r="O5" s="95">
        <v>75</v>
      </c>
      <c r="P5" s="95">
        <v>75</v>
      </c>
      <c r="Q5" s="95">
        <v>75</v>
      </c>
      <c r="R5" s="95">
        <v>75</v>
      </c>
      <c r="S5" s="915"/>
    </row>
    <row r="6" spans="1:19" ht="20.45" customHeight="1">
      <c r="A6" s="914"/>
      <c r="B6" s="796" t="s">
        <v>348</v>
      </c>
      <c r="C6" s="95">
        <v>85</v>
      </c>
      <c r="D6" s="95">
        <v>85</v>
      </c>
      <c r="E6" s="95">
        <v>85</v>
      </c>
      <c r="F6" s="95">
        <v>85</v>
      </c>
      <c r="G6" s="95">
        <v>85</v>
      </c>
      <c r="H6" s="95">
        <v>85</v>
      </c>
      <c r="I6" s="95">
        <v>85</v>
      </c>
      <c r="J6" s="95">
        <v>85</v>
      </c>
      <c r="K6" s="95">
        <v>85</v>
      </c>
      <c r="L6" s="95">
        <v>85</v>
      </c>
      <c r="M6" s="95">
        <v>85</v>
      </c>
      <c r="N6" s="95">
        <v>85</v>
      </c>
      <c r="O6" s="95">
        <v>85</v>
      </c>
      <c r="P6" s="95">
        <v>85</v>
      </c>
      <c r="Q6" s="95">
        <v>85</v>
      </c>
      <c r="R6" s="95">
        <v>85</v>
      </c>
      <c r="S6" s="915"/>
    </row>
    <row r="7" spans="1:19" ht="20.45" customHeight="1">
      <c r="A7" s="914" t="s">
        <v>100</v>
      </c>
      <c r="B7" s="796" t="s">
        <v>344</v>
      </c>
      <c r="C7" s="95">
        <v>66</v>
      </c>
      <c r="D7" s="95">
        <v>66</v>
      </c>
      <c r="E7" s="95">
        <v>66</v>
      </c>
      <c r="F7" s="95">
        <v>66</v>
      </c>
      <c r="G7" s="95">
        <v>66</v>
      </c>
      <c r="H7" s="95">
        <v>66</v>
      </c>
      <c r="I7" s="95">
        <v>66</v>
      </c>
      <c r="J7" s="95">
        <v>66</v>
      </c>
      <c r="K7" s="95">
        <v>66</v>
      </c>
      <c r="L7" s="95">
        <v>66</v>
      </c>
      <c r="M7" s="95">
        <v>66</v>
      </c>
      <c r="N7" s="95">
        <v>66</v>
      </c>
      <c r="O7" s="95">
        <v>66</v>
      </c>
      <c r="P7" s="95">
        <v>66</v>
      </c>
      <c r="Q7" s="95">
        <v>66</v>
      </c>
      <c r="R7" s="95">
        <v>66</v>
      </c>
      <c r="S7" s="916" t="s">
        <v>349</v>
      </c>
    </row>
    <row r="8" spans="1:19" ht="20.45" customHeight="1">
      <c r="A8" s="914"/>
      <c r="B8" s="796" t="s">
        <v>346</v>
      </c>
      <c r="C8" s="95">
        <v>60</v>
      </c>
      <c r="D8" s="95">
        <v>60</v>
      </c>
      <c r="E8" s="95">
        <v>60</v>
      </c>
      <c r="F8" s="95">
        <v>60</v>
      </c>
      <c r="G8" s="95">
        <v>60</v>
      </c>
      <c r="H8" s="95">
        <v>60</v>
      </c>
      <c r="I8" s="95">
        <v>60</v>
      </c>
      <c r="J8" s="95">
        <v>60</v>
      </c>
      <c r="K8" s="95">
        <v>60</v>
      </c>
      <c r="L8" s="95">
        <v>60</v>
      </c>
      <c r="M8" s="95">
        <v>60</v>
      </c>
      <c r="N8" s="95">
        <v>60</v>
      </c>
      <c r="O8" s="95">
        <v>60</v>
      </c>
      <c r="P8" s="95">
        <v>60</v>
      </c>
      <c r="Q8" s="95">
        <v>60</v>
      </c>
      <c r="R8" s="95">
        <v>60</v>
      </c>
      <c r="S8" s="916"/>
    </row>
    <row r="9" spans="1:19" ht="20.45" customHeight="1">
      <c r="A9" s="914"/>
      <c r="B9" s="796" t="s">
        <v>347</v>
      </c>
      <c r="C9" s="95">
        <v>79</v>
      </c>
      <c r="D9" s="95">
        <v>79</v>
      </c>
      <c r="E9" s="95">
        <v>79</v>
      </c>
      <c r="F9" s="95">
        <v>79</v>
      </c>
      <c r="G9" s="95">
        <v>79</v>
      </c>
      <c r="H9" s="95">
        <v>79</v>
      </c>
      <c r="I9" s="95">
        <v>79</v>
      </c>
      <c r="J9" s="95">
        <v>79</v>
      </c>
      <c r="K9" s="95">
        <v>79</v>
      </c>
      <c r="L9" s="95">
        <v>79</v>
      </c>
      <c r="M9" s="95">
        <v>79</v>
      </c>
      <c r="N9" s="95">
        <v>79</v>
      </c>
      <c r="O9" s="95">
        <v>79</v>
      </c>
      <c r="P9" s="95">
        <v>79</v>
      </c>
      <c r="Q9" s="95">
        <v>79</v>
      </c>
      <c r="R9" s="95">
        <v>79</v>
      </c>
      <c r="S9" s="916"/>
    </row>
    <row r="10" spans="1:19" ht="20.45" customHeight="1">
      <c r="A10" s="914"/>
      <c r="B10" s="796" t="s">
        <v>348</v>
      </c>
      <c r="C10" s="95">
        <v>86</v>
      </c>
      <c r="D10" s="95">
        <v>86</v>
      </c>
      <c r="E10" s="95">
        <v>86</v>
      </c>
      <c r="F10" s="95">
        <v>86</v>
      </c>
      <c r="G10" s="95">
        <v>86</v>
      </c>
      <c r="H10" s="95">
        <v>86</v>
      </c>
      <c r="I10" s="95">
        <v>86</v>
      </c>
      <c r="J10" s="95">
        <v>86</v>
      </c>
      <c r="K10" s="95">
        <v>86</v>
      </c>
      <c r="L10" s="95">
        <v>86</v>
      </c>
      <c r="M10" s="95">
        <v>86</v>
      </c>
      <c r="N10" s="95">
        <v>86</v>
      </c>
      <c r="O10" s="95">
        <v>86</v>
      </c>
      <c r="P10" s="95">
        <v>86</v>
      </c>
      <c r="Q10" s="95">
        <v>86</v>
      </c>
      <c r="R10" s="95">
        <v>86</v>
      </c>
      <c r="S10" s="916"/>
    </row>
    <row r="12" spans="1:19">
      <c r="A12" s="392" t="s">
        <v>350</v>
      </c>
    </row>
    <row r="13" spans="1:19">
      <c r="A13" t="s">
        <v>351</v>
      </c>
    </row>
  </sheetData>
  <mergeCells count="5">
    <mergeCell ref="A3:A6"/>
    <mergeCell ref="A1:S1"/>
    <mergeCell ref="S3:S6"/>
    <mergeCell ref="A7:A10"/>
    <mergeCell ref="S7:S10"/>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730C9-5C61-418E-9D38-D82374F9BCB6}">
  <sheetPr codeName="Sheet15"/>
  <dimension ref="A1:AA195"/>
  <sheetViews>
    <sheetView zoomScaleNormal="100" workbookViewId="0">
      <selection sqref="A1:K1"/>
    </sheetView>
  </sheetViews>
  <sheetFormatPr defaultColWidth="9.28515625" defaultRowHeight="13.9"/>
  <cols>
    <col min="1" max="1" width="32.42578125" style="117" customWidth="1"/>
    <col min="2" max="2" width="15.28515625" style="117" customWidth="1"/>
    <col min="3" max="3" width="19.28515625" style="117" customWidth="1"/>
    <col min="4" max="4" width="34.42578125" style="117" customWidth="1"/>
    <col min="5" max="5" width="27.28515625" style="117" customWidth="1"/>
    <col min="6" max="6" width="32.28515625" style="117" customWidth="1"/>
    <col min="7" max="7" width="16" style="117" customWidth="1"/>
    <col min="8" max="8" width="15.28515625" style="117" customWidth="1"/>
    <col min="9" max="9" width="16.85546875" style="117" customWidth="1"/>
    <col min="10" max="10" width="13.7109375" style="117" customWidth="1"/>
    <col min="11" max="11" width="30.5703125" style="117" customWidth="1"/>
    <col min="12" max="12" width="13.7109375" style="117" customWidth="1"/>
    <col min="13" max="13" width="11.7109375" style="117" customWidth="1"/>
    <col min="14" max="14" width="13.7109375" style="117" customWidth="1"/>
    <col min="15" max="15" width="12.28515625" style="117" customWidth="1"/>
    <col min="16" max="16" width="13.7109375" style="117" customWidth="1"/>
    <col min="17" max="17" width="12.28515625" style="117" customWidth="1"/>
    <col min="18" max="18" width="13.7109375" style="117" customWidth="1"/>
    <col min="19" max="19" width="11.7109375" style="117" customWidth="1"/>
    <col min="20" max="21" width="10.7109375" style="117" customWidth="1"/>
    <col min="22" max="22" width="9.28515625" style="117"/>
    <col min="23" max="27" width="11.28515625" style="117" customWidth="1"/>
    <col min="28" max="16384" width="9.28515625" style="117"/>
  </cols>
  <sheetData>
    <row r="1" spans="1:27" ht="24.6" customHeight="1">
      <c r="A1" s="857" t="str">
        <f>"Outdoor Airflow Rate - "&amp;Prototype!A2</f>
        <v>Outdoor Airflow Rate - RestaurantFastFood</v>
      </c>
      <c r="B1" s="857"/>
      <c r="C1" s="857"/>
      <c r="D1" s="857"/>
      <c r="E1" s="857"/>
      <c r="F1" s="857"/>
      <c r="G1" s="857"/>
      <c r="H1" s="857"/>
      <c r="I1" s="857"/>
      <c r="J1" s="857"/>
      <c r="K1" s="857"/>
      <c r="L1" s="66"/>
      <c r="M1" s="66"/>
      <c r="N1" s="66"/>
      <c r="O1" s="66"/>
      <c r="P1" s="66"/>
      <c r="Q1" s="66"/>
      <c r="R1" s="66"/>
      <c r="S1" s="66"/>
      <c r="T1" s="66"/>
      <c r="U1" s="66"/>
      <c r="V1" s="66"/>
      <c r="W1" s="66"/>
      <c r="X1" s="66"/>
      <c r="Y1" s="66"/>
      <c r="Z1" s="66"/>
      <c r="AA1" s="66"/>
    </row>
    <row r="2" spans="1:27" ht="43.15" customHeight="1">
      <c r="A2" s="255" t="s">
        <v>165</v>
      </c>
      <c r="B2" s="270" t="s">
        <v>173</v>
      </c>
      <c r="C2" s="270" t="s">
        <v>352</v>
      </c>
      <c r="D2" s="263" t="s">
        <v>353</v>
      </c>
      <c r="E2" s="263" t="s">
        <v>354</v>
      </c>
      <c r="F2" s="263" t="s">
        <v>355</v>
      </c>
      <c r="G2" s="263" t="s">
        <v>356</v>
      </c>
      <c r="H2" s="263" t="s">
        <v>357</v>
      </c>
      <c r="I2" s="263" t="s">
        <v>358</v>
      </c>
      <c r="J2" s="255" t="s">
        <v>359</v>
      </c>
      <c r="K2" s="255" t="s">
        <v>42</v>
      </c>
      <c r="L2" s="66"/>
      <c r="M2" s="66"/>
      <c r="N2" s="66"/>
      <c r="O2" s="66"/>
      <c r="P2" s="66"/>
      <c r="Q2" s="66"/>
      <c r="R2" s="66"/>
      <c r="S2" s="66"/>
      <c r="T2" s="66"/>
      <c r="U2" s="66"/>
      <c r="V2" s="66"/>
      <c r="W2" s="66"/>
      <c r="X2" s="66"/>
      <c r="Y2" s="66"/>
      <c r="Z2" s="66"/>
      <c r="AA2" s="66"/>
    </row>
    <row r="3" spans="1:27" ht="28.9" customHeight="1">
      <c r="A3" s="271" t="str">
        <f>Zones!B3</f>
        <v>Dining</v>
      </c>
      <c r="B3" s="262">
        <f>Zones!J3</f>
        <v>41.25</v>
      </c>
      <c r="C3" s="262">
        <f>Zones!G3</f>
        <v>1250</v>
      </c>
      <c r="D3" s="262">
        <v>15</v>
      </c>
      <c r="E3" s="822">
        <v>0.15</v>
      </c>
      <c r="F3" s="576" t="s">
        <v>360</v>
      </c>
      <c r="G3" s="266">
        <f t="shared" ref="G3:H4" si="0">B3*D3</f>
        <v>618.75</v>
      </c>
      <c r="H3" s="266">
        <f t="shared" si="0"/>
        <v>187.5</v>
      </c>
      <c r="I3" s="266">
        <f>2*50</f>
        <v>100</v>
      </c>
      <c r="J3" s="266">
        <f>MAX(G3:I3)</f>
        <v>618.75</v>
      </c>
      <c r="K3" s="363"/>
      <c r="L3" s="66"/>
      <c r="M3" s="66"/>
      <c r="N3" s="66"/>
      <c r="O3" s="66"/>
      <c r="P3" s="66"/>
      <c r="Q3" s="66"/>
      <c r="R3" s="66"/>
      <c r="S3" s="66"/>
      <c r="T3" s="66"/>
      <c r="U3" s="66"/>
      <c r="V3" s="66"/>
      <c r="W3" s="66"/>
      <c r="X3" s="66"/>
      <c r="Y3" s="66"/>
      <c r="Z3" s="66"/>
      <c r="AA3" s="66"/>
    </row>
    <row r="4" spans="1:27" ht="28.9" customHeight="1">
      <c r="A4" s="271" t="str">
        <f>Zones!B4</f>
        <v>Kitchen</v>
      </c>
      <c r="B4" s="262">
        <f>Zones!J4</f>
        <v>3.75</v>
      </c>
      <c r="C4" s="262">
        <f>Zones!G4</f>
        <v>1250</v>
      </c>
      <c r="D4" s="262">
        <v>15</v>
      </c>
      <c r="E4" s="822">
        <v>0.15</v>
      </c>
      <c r="F4" s="272" t="s">
        <v>361</v>
      </c>
      <c r="G4" s="266">
        <f t="shared" si="0"/>
        <v>56.25</v>
      </c>
      <c r="H4" s="266">
        <f t="shared" si="0"/>
        <v>187.5</v>
      </c>
      <c r="I4" s="266">
        <f>0.7*C4</f>
        <v>875</v>
      </c>
      <c r="J4" s="266">
        <f t="shared" ref="J4" si="1">MAX(G4:I4)</f>
        <v>875</v>
      </c>
      <c r="K4" s="363"/>
      <c r="L4" s="66"/>
      <c r="M4" s="66"/>
      <c r="N4" s="66"/>
      <c r="O4" s="66"/>
      <c r="P4" s="66"/>
      <c r="Q4" s="66"/>
      <c r="R4" s="66"/>
      <c r="S4" s="66"/>
      <c r="T4" s="66"/>
      <c r="U4" s="66"/>
      <c r="V4" s="66"/>
      <c r="W4" s="66"/>
      <c r="X4" s="66"/>
      <c r="Y4" s="66"/>
      <c r="Z4" s="66"/>
      <c r="AA4" s="66"/>
    </row>
    <row r="5" spans="1:27" ht="28.9" customHeight="1">
      <c r="A5" s="271" t="str">
        <f>Zones!B5</f>
        <v>Attic</v>
      </c>
      <c r="B5" s="271"/>
      <c r="C5" s="271"/>
      <c r="D5" s="271"/>
      <c r="E5" s="271"/>
      <c r="F5" s="271"/>
      <c r="G5" s="271"/>
      <c r="H5" s="271"/>
      <c r="I5" s="271"/>
      <c r="J5" s="271"/>
      <c r="K5" s="271"/>
      <c r="L5" s="66"/>
      <c r="M5" s="66"/>
      <c r="N5" s="66"/>
      <c r="O5" s="66"/>
      <c r="P5" s="66"/>
      <c r="Q5" s="66"/>
      <c r="R5" s="66"/>
      <c r="S5" s="66"/>
      <c r="T5" s="66"/>
      <c r="U5" s="66"/>
      <c r="V5" s="66"/>
      <c r="W5" s="66"/>
      <c r="X5" s="66"/>
      <c r="Y5" s="66"/>
      <c r="Z5" s="66"/>
      <c r="AA5" s="66"/>
    </row>
    <row r="6" spans="1:27">
      <c r="A6" s="66"/>
      <c r="B6" s="66"/>
      <c r="C6" s="66"/>
      <c r="D6" s="66"/>
      <c r="E6" s="66"/>
      <c r="F6" s="66"/>
      <c r="G6" s="66"/>
      <c r="H6" s="66"/>
      <c r="I6" s="66"/>
      <c r="J6" s="66"/>
      <c r="K6" s="66"/>
      <c r="L6" s="66"/>
      <c r="M6" s="66"/>
      <c r="N6" s="66"/>
      <c r="O6" s="66"/>
      <c r="P6" s="66"/>
      <c r="Q6" s="66"/>
      <c r="R6" s="66"/>
      <c r="S6" s="66"/>
      <c r="T6" s="66"/>
      <c r="U6" s="66"/>
      <c r="V6" s="66"/>
      <c r="W6" s="66"/>
      <c r="X6" s="66"/>
      <c r="Y6" s="66"/>
      <c r="Z6" s="66"/>
      <c r="AA6" s="66"/>
    </row>
    <row r="7" spans="1:27">
      <c r="A7" s="161" t="s">
        <v>362</v>
      </c>
      <c r="B7" s="68"/>
      <c r="C7" s="68"/>
      <c r="D7" s="68"/>
      <c r="E7" s="68"/>
      <c r="F7" s="66"/>
      <c r="G7" s="66"/>
      <c r="H7" s="66"/>
      <c r="I7" s="66"/>
      <c r="J7" s="66"/>
      <c r="K7" s="66"/>
      <c r="L7" s="66"/>
      <c r="M7" s="66"/>
      <c r="N7" s="66"/>
      <c r="O7" s="66"/>
      <c r="P7" s="66"/>
      <c r="Q7" s="66"/>
      <c r="R7" s="66"/>
      <c r="S7" s="66"/>
      <c r="T7" s="66"/>
      <c r="U7" s="66"/>
      <c r="V7" s="66"/>
      <c r="W7" s="66"/>
      <c r="X7" s="66"/>
      <c r="Y7" s="66"/>
      <c r="Z7" s="66"/>
      <c r="AA7" s="66"/>
    </row>
    <row r="8" spans="1:27">
      <c r="A8" s="68"/>
      <c r="B8" s="68"/>
      <c r="C8" s="68"/>
      <c r="D8" s="68"/>
      <c r="E8" s="68"/>
      <c r="F8" s="66"/>
      <c r="G8" s="66"/>
      <c r="H8" s="66"/>
      <c r="I8" s="66"/>
      <c r="J8" s="66"/>
      <c r="K8" s="66"/>
      <c r="L8" s="66"/>
      <c r="M8" s="66"/>
      <c r="N8" s="66"/>
      <c r="O8" s="66"/>
      <c r="P8" s="66"/>
      <c r="Q8" s="66"/>
      <c r="R8" s="66"/>
      <c r="S8" s="66"/>
      <c r="T8" s="66"/>
      <c r="U8" s="66"/>
      <c r="V8" s="66"/>
      <c r="W8" s="66"/>
      <c r="X8" s="66"/>
      <c r="Y8" s="66"/>
      <c r="Z8" s="66"/>
      <c r="AA8" s="66"/>
    </row>
    <row r="9" spans="1:27">
      <c r="A9" s="66"/>
      <c r="B9" s="66"/>
      <c r="C9" s="66"/>
      <c r="D9" s="66"/>
      <c r="E9" s="66"/>
      <c r="F9" s="66"/>
      <c r="G9" s="66"/>
      <c r="H9" s="66"/>
      <c r="I9" s="66"/>
      <c r="J9" s="66"/>
      <c r="K9" s="66"/>
      <c r="L9" s="66"/>
      <c r="M9" s="66"/>
      <c r="N9" s="66"/>
      <c r="O9" s="66"/>
      <c r="P9" s="66"/>
      <c r="Q9" s="66"/>
      <c r="R9" s="66"/>
      <c r="S9" s="66"/>
      <c r="T9" s="66"/>
      <c r="U9" s="66"/>
      <c r="V9" s="66"/>
      <c r="W9" s="66"/>
      <c r="X9" s="66"/>
      <c r="Y9" s="66"/>
      <c r="Z9" s="66"/>
      <c r="AA9" s="66"/>
    </row>
    <row r="10" spans="1:27" ht="15.6" customHeight="1">
      <c r="A10" s="920" t="s">
        <v>363</v>
      </c>
      <c r="B10" s="920"/>
      <c r="C10" s="920"/>
      <c r="D10" s="920"/>
      <c r="E10" s="920"/>
      <c r="F10" s="920"/>
      <c r="G10" s="340"/>
      <c r="H10" s="340"/>
      <c r="I10" s="340"/>
      <c r="J10" s="340"/>
      <c r="K10" s="66"/>
      <c r="L10" s="66"/>
      <c r="M10" s="66"/>
      <c r="N10" s="66"/>
      <c r="O10" s="66"/>
      <c r="P10" s="66"/>
      <c r="Q10" s="66"/>
      <c r="R10" s="66"/>
      <c r="S10" s="66"/>
      <c r="T10" s="66"/>
      <c r="U10" s="66"/>
      <c r="V10" s="66"/>
      <c r="W10" s="66"/>
      <c r="X10" s="66"/>
      <c r="Y10" s="66"/>
      <c r="Z10" s="66"/>
      <c r="AA10" s="66"/>
    </row>
    <row r="11" spans="1:27" ht="52.9">
      <c r="A11" s="917" t="s">
        <v>364</v>
      </c>
      <c r="B11" s="918"/>
      <c r="C11" s="338" t="s">
        <v>365</v>
      </c>
      <c r="D11" s="338" t="s">
        <v>366</v>
      </c>
      <c r="E11" s="339" t="s">
        <v>367</v>
      </c>
      <c r="F11" s="339" t="s">
        <v>196</v>
      </c>
      <c r="G11" s="341"/>
      <c r="H11" s="789"/>
      <c r="I11" s="789"/>
      <c r="J11" s="789"/>
      <c r="K11" s="66"/>
      <c r="L11" s="66"/>
      <c r="M11" s="66"/>
      <c r="N11" s="66"/>
      <c r="O11" s="66"/>
      <c r="P11" s="66"/>
      <c r="Q11" s="66"/>
      <c r="R11" s="66"/>
      <c r="S11" s="66"/>
      <c r="T11" s="66"/>
      <c r="U11" s="66"/>
      <c r="V11" s="66"/>
      <c r="W11" s="66"/>
      <c r="X11" s="66"/>
      <c r="Y11" s="66"/>
      <c r="Z11" s="66"/>
      <c r="AA11" s="66"/>
    </row>
    <row r="12" spans="1:27" ht="22.15" customHeight="1">
      <c r="A12" s="919" t="s">
        <v>368</v>
      </c>
      <c r="B12" s="919"/>
      <c r="C12" s="280">
        <v>210</v>
      </c>
      <c r="D12" s="578">
        <f>B24</f>
        <v>15.25</v>
      </c>
      <c r="E12" s="579">
        <f>D12*C12</f>
        <v>3202.5</v>
      </c>
      <c r="F12" s="580"/>
      <c r="G12" s="220"/>
      <c r="H12" s="220"/>
      <c r="I12" s="220"/>
      <c r="J12" s="789"/>
      <c r="K12" s="66"/>
      <c r="L12" s="66"/>
      <c r="M12" s="66"/>
      <c r="N12" s="66"/>
      <c r="O12" s="66"/>
      <c r="P12" s="66"/>
      <c r="Q12" s="66"/>
      <c r="R12" s="66"/>
      <c r="S12" s="66"/>
      <c r="T12" s="66"/>
      <c r="U12" s="66"/>
      <c r="V12" s="66"/>
      <c r="W12" s="66"/>
      <c r="X12" s="66"/>
      <c r="Y12" s="66"/>
      <c r="Z12" s="66"/>
      <c r="AA12" s="66"/>
    </row>
    <row r="13" spans="1:27">
      <c r="A13" s="401"/>
      <c r="B13" s="401"/>
      <c r="C13" s="294"/>
      <c r="D13" s="402"/>
      <c r="E13" s="797"/>
      <c r="F13" s="373"/>
      <c r="G13" s="220"/>
      <c r="H13" s="220"/>
      <c r="I13" s="220"/>
      <c r="J13" s="789"/>
      <c r="K13" s="66"/>
      <c r="L13" s="66"/>
      <c r="M13" s="66"/>
      <c r="N13" s="66"/>
      <c r="O13" s="66"/>
      <c r="P13" s="66"/>
      <c r="Q13" s="66"/>
      <c r="R13" s="66"/>
      <c r="S13" s="66"/>
      <c r="T13" s="66"/>
      <c r="U13" s="66"/>
      <c r="V13" s="66"/>
      <c r="W13" s="66"/>
      <c r="X13" s="66"/>
      <c r="Y13" s="66"/>
      <c r="Z13" s="66"/>
      <c r="AA13" s="66"/>
    </row>
    <row r="14" spans="1:27">
      <c r="A14" s="99" t="s">
        <v>369</v>
      </c>
      <c r="B14" s="789"/>
      <c r="C14" s="789"/>
      <c r="D14" s="789"/>
      <c r="E14" s="789"/>
      <c r="F14" s="789"/>
      <c r="G14" s="789"/>
      <c r="H14" s="789"/>
      <c r="I14" s="789"/>
      <c r="J14" s="789"/>
      <c r="K14" s="66"/>
      <c r="L14" s="66"/>
      <c r="M14" s="66"/>
      <c r="N14" s="66"/>
      <c r="O14" s="66"/>
      <c r="P14" s="66"/>
      <c r="Q14" s="66"/>
      <c r="R14" s="66"/>
      <c r="S14" s="66"/>
      <c r="T14" s="66"/>
      <c r="U14" s="66"/>
      <c r="V14" s="66"/>
      <c r="W14" s="66"/>
      <c r="X14" s="66"/>
      <c r="Y14" s="66"/>
      <c r="Z14" s="66"/>
      <c r="AA14" s="66"/>
    </row>
    <row r="15" spans="1:27">
      <c r="A15" s="99"/>
      <c r="B15" s="220"/>
      <c r="C15" s="220"/>
      <c r="D15" s="789"/>
      <c r="E15" s="220"/>
      <c r="F15" s="220"/>
      <c r="G15" s="220"/>
      <c r="H15" s="220"/>
      <c r="I15" s="220"/>
      <c r="J15" s="789"/>
      <c r="K15" s="66"/>
      <c r="L15" s="66"/>
      <c r="M15" s="66"/>
      <c r="N15" s="66"/>
      <c r="O15" s="66"/>
      <c r="P15" s="66"/>
      <c r="Q15" s="66"/>
      <c r="R15" s="66"/>
      <c r="S15" s="66"/>
      <c r="T15" s="66"/>
      <c r="U15" s="66"/>
      <c r="V15" s="66"/>
      <c r="W15" s="66"/>
      <c r="X15" s="66"/>
      <c r="Y15" s="66"/>
      <c r="Z15" s="66"/>
      <c r="AA15" s="66"/>
    </row>
    <row r="16" spans="1:27" ht="19.149999999999999" customHeight="1">
      <c r="A16" s="923" t="s">
        <v>370</v>
      </c>
      <c r="B16" s="923"/>
      <c r="C16" s="923"/>
      <c r="D16" s="923"/>
      <c r="E16" s="408"/>
      <c r="F16" s="220"/>
      <c r="G16" s="220"/>
      <c r="H16" s="220"/>
      <c r="I16" s="220"/>
      <c r="J16" s="789"/>
      <c r="K16" s="66"/>
      <c r="L16" s="66"/>
      <c r="M16" s="66"/>
      <c r="N16" s="66"/>
      <c r="O16" s="66"/>
      <c r="P16" s="66"/>
      <c r="Q16" s="66"/>
      <c r="R16" s="66"/>
      <c r="S16" s="66"/>
      <c r="T16" s="66"/>
      <c r="U16" s="66"/>
      <c r="V16" s="66"/>
      <c r="W16" s="66"/>
      <c r="X16" s="66"/>
      <c r="Y16" s="66"/>
      <c r="Z16" s="66"/>
      <c r="AA16" s="66"/>
    </row>
    <row r="17" spans="1:27">
      <c r="A17" s="338" t="s">
        <v>371</v>
      </c>
      <c r="B17" s="338" t="s">
        <v>50</v>
      </c>
      <c r="C17" s="338" t="s">
        <v>372</v>
      </c>
      <c r="D17" s="338" t="s">
        <v>243</v>
      </c>
      <c r="E17" s="220"/>
      <c r="F17" s="220"/>
      <c r="G17" s="220"/>
      <c r="H17" s="220"/>
      <c r="I17" s="220"/>
      <c r="J17" s="789"/>
      <c r="K17" s="66"/>
      <c r="L17" s="66"/>
      <c r="M17" s="66"/>
      <c r="N17" s="66"/>
      <c r="O17" s="66"/>
      <c r="P17" s="66"/>
      <c r="Q17" s="66"/>
      <c r="R17" s="66"/>
      <c r="S17" s="66"/>
      <c r="T17" s="66"/>
      <c r="U17" s="66"/>
      <c r="V17" s="66"/>
      <c r="W17" s="66"/>
      <c r="X17" s="66"/>
      <c r="Y17" s="66"/>
      <c r="Z17" s="66"/>
      <c r="AA17" s="66"/>
    </row>
    <row r="18" spans="1:27">
      <c r="A18" s="127" t="s">
        <v>373</v>
      </c>
      <c r="B18" s="397">
        <v>2</v>
      </c>
      <c r="C18" s="409">
        <v>2.5</v>
      </c>
      <c r="D18" s="924" t="s">
        <v>374</v>
      </c>
      <c r="E18" s="220"/>
      <c r="F18" s="220"/>
      <c r="G18" s="220"/>
      <c r="H18" s="220"/>
      <c r="I18" s="220"/>
      <c r="J18" s="789"/>
      <c r="K18" s="66"/>
      <c r="L18" s="66"/>
      <c r="M18" s="66"/>
      <c r="N18" s="66"/>
      <c r="O18" s="66"/>
      <c r="P18" s="66"/>
      <c r="Q18" s="66"/>
      <c r="R18" s="66"/>
      <c r="S18" s="66"/>
      <c r="T18" s="66"/>
      <c r="U18" s="66"/>
      <c r="V18" s="66"/>
      <c r="W18" s="66"/>
      <c r="X18" s="66"/>
      <c r="Y18" s="66"/>
      <c r="Z18" s="66"/>
      <c r="AA18" s="66"/>
    </row>
    <row r="19" spans="1:27" ht="26.45" customHeight="1">
      <c r="A19" s="136" t="s">
        <v>375</v>
      </c>
      <c r="B19" s="67">
        <v>1</v>
      </c>
      <c r="C19" s="410">
        <v>1.25</v>
      </c>
      <c r="D19" s="924"/>
      <c r="E19" s="220"/>
      <c r="F19" s="220"/>
      <c r="G19" s="220"/>
      <c r="H19" s="220"/>
      <c r="I19" s="220"/>
      <c r="J19" s="66"/>
      <c r="K19" s="66"/>
      <c r="L19" s="66"/>
      <c r="M19" s="66"/>
      <c r="N19" s="66"/>
      <c r="O19" s="66"/>
      <c r="P19" s="66"/>
      <c r="Q19" s="66"/>
      <c r="R19" s="66"/>
      <c r="S19" s="66"/>
      <c r="T19" s="66"/>
      <c r="U19" s="66"/>
      <c r="V19" s="66"/>
      <c r="W19" s="66"/>
      <c r="X19" s="66"/>
      <c r="Y19" s="66"/>
      <c r="Z19" s="66"/>
      <c r="AA19" s="66"/>
    </row>
    <row r="20" spans="1:27">
      <c r="A20" s="127" t="s">
        <v>376</v>
      </c>
      <c r="B20" s="398">
        <v>1</v>
      </c>
      <c r="C20" s="407">
        <v>4</v>
      </c>
      <c r="D20" s="924"/>
      <c r="E20" s="220"/>
      <c r="F20" s="220"/>
      <c r="G20" s="220"/>
      <c r="H20" s="220"/>
      <c r="I20" s="220"/>
      <c r="J20" s="66"/>
      <c r="K20" s="66"/>
      <c r="L20" s="66"/>
      <c r="M20" s="66"/>
      <c r="N20" s="66"/>
      <c r="O20" s="66"/>
      <c r="P20" s="66"/>
      <c r="Q20" s="66"/>
      <c r="R20" s="66"/>
      <c r="S20" s="66"/>
      <c r="T20" s="66"/>
      <c r="U20" s="66"/>
      <c r="V20" s="66"/>
      <c r="W20" s="66"/>
      <c r="X20" s="66"/>
      <c r="Y20" s="66"/>
      <c r="Z20" s="66"/>
      <c r="AA20" s="66"/>
    </row>
    <row r="21" spans="1:27" ht="13.9" customHeight="1">
      <c r="A21" s="127" t="s">
        <v>377</v>
      </c>
      <c r="B21" s="398">
        <v>1</v>
      </c>
      <c r="C21" s="407">
        <v>2.5</v>
      </c>
      <c r="D21" s="924"/>
      <c r="E21" s="66"/>
      <c r="F21" s="66"/>
      <c r="G21" s="66"/>
      <c r="H21" s="66"/>
      <c r="I21" s="66"/>
      <c r="J21" s="66"/>
      <c r="K21" s="66"/>
      <c r="L21" s="66"/>
      <c r="M21" s="66"/>
      <c r="N21" s="66"/>
      <c r="O21" s="66"/>
      <c r="P21" s="66"/>
      <c r="Q21" s="66"/>
      <c r="R21" s="66"/>
      <c r="S21" s="66"/>
      <c r="T21" s="66"/>
      <c r="U21" s="66"/>
      <c r="V21" s="66"/>
      <c r="W21" s="66"/>
      <c r="X21" s="66"/>
      <c r="Y21" s="66"/>
      <c r="Z21" s="66"/>
      <c r="AA21" s="66"/>
    </row>
    <row r="22" spans="1:27" ht="58.15" customHeight="1">
      <c r="A22" s="583" t="s">
        <v>378</v>
      </c>
      <c r="B22" s="584">
        <v>1</v>
      </c>
      <c r="C22" s="585">
        <v>4</v>
      </c>
      <c r="D22" s="586" t="s">
        <v>379</v>
      </c>
      <c r="E22" s="66"/>
      <c r="F22" s="66"/>
      <c r="G22" s="66"/>
      <c r="H22" s="66"/>
      <c r="I22" s="66"/>
      <c r="J22" s="66"/>
      <c r="K22" s="66"/>
      <c r="L22" s="66"/>
      <c r="M22" s="66"/>
      <c r="N22" s="66"/>
      <c r="O22" s="66"/>
      <c r="P22" s="66"/>
      <c r="Q22" s="66"/>
      <c r="R22" s="66"/>
      <c r="S22" s="66"/>
      <c r="T22" s="66"/>
      <c r="U22" s="66"/>
      <c r="V22" s="66"/>
      <c r="W22" s="66"/>
      <c r="X22" s="66"/>
      <c r="Y22" s="66"/>
      <c r="Z22" s="66"/>
      <c r="AA22" s="66"/>
    </row>
    <row r="23" spans="1:27" ht="13.9" customHeight="1">
      <c r="A23" s="399" t="s">
        <v>380</v>
      </c>
      <c r="B23" s="921">
        <f>SUM(C18:C22)</f>
        <v>14.25</v>
      </c>
      <c r="C23" s="922"/>
      <c r="D23" s="66"/>
      <c r="E23" s="66"/>
      <c r="F23" s="66"/>
      <c r="G23" s="66"/>
      <c r="H23" s="66"/>
      <c r="I23" s="66"/>
      <c r="J23" s="66"/>
      <c r="K23" s="66"/>
      <c r="L23" s="66"/>
      <c r="M23" s="66"/>
      <c r="N23" s="66"/>
      <c r="O23" s="66"/>
      <c r="P23" s="66"/>
      <c r="Q23" s="66"/>
      <c r="R23" s="66"/>
      <c r="S23" s="66"/>
      <c r="T23" s="66"/>
      <c r="U23" s="66"/>
      <c r="V23" s="66"/>
      <c r="W23" s="66"/>
      <c r="X23" s="66"/>
      <c r="Y23" s="66"/>
      <c r="Z23" s="66"/>
      <c r="AA23" s="66"/>
    </row>
    <row r="24" spans="1:27">
      <c r="A24" s="400" t="s">
        <v>381</v>
      </c>
      <c r="B24" s="921">
        <f>B23+1</f>
        <v>15.25</v>
      </c>
      <c r="C24" s="922"/>
      <c r="D24" s="66"/>
      <c r="E24" s="66"/>
      <c r="F24" s="66"/>
      <c r="G24" s="66"/>
      <c r="H24" s="66"/>
      <c r="I24" s="66"/>
      <c r="J24" s="66"/>
      <c r="K24" s="66"/>
      <c r="L24" s="66"/>
      <c r="M24" s="66"/>
      <c r="N24" s="66"/>
      <c r="O24" s="66"/>
      <c r="P24" s="66"/>
      <c r="Q24" s="66"/>
      <c r="R24" s="66"/>
      <c r="S24" s="66"/>
      <c r="T24" s="66"/>
      <c r="U24" s="66"/>
      <c r="V24" s="66"/>
      <c r="W24" s="66"/>
      <c r="X24" s="66"/>
      <c r="Y24" s="66"/>
      <c r="Z24" s="66"/>
      <c r="AA24" s="66"/>
    </row>
    <row r="25" spans="1:27" ht="13.9" customHeight="1">
      <c r="A25" s="68"/>
      <c r="B25" s="68"/>
      <c r="C25" s="68"/>
      <c r="D25" s="66"/>
      <c r="E25" s="66"/>
      <c r="F25" s="66"/>
      <c r="G25" s="66"/>
      <c r="H25" s="66"/>
      <c r="I25" s="66"/>
      <c r="J25" s="66"/>
      <c r="K25" s="66"/>
      <c r="L25" s="66"/>
      <c r="M25" s="66"/>
      <c r="N25" s="66"/>
      <c r="O25" s="66"/>
      <c r="P25" s="66"/>
      <c r="Q25" s="66"/>
      <c r="R25" s="66"/>
      <c r="S25" s="66"/>
      <c r="T25" s="66"/>
      <c r="U25" s="66"/>
      <c r="V25" s="66"/>
      <c r="W25" s="66"/>
      <c r="X25" s="66"/>
      <c r="Y25" s="66"/>
      <c r="Z25" s="66"/>
      <c r="AA25" s="66"/>
    </row>
    <row r="26" spans="1:27">
      <c r="A26" s="66"/>
      <c r="B26" s="66"/>
      <c r="C26" s="66"/>
      <c r="D26" s="66"/>
      <c r="E26" s="66"/>
      <c r="F26" s="66"/>
      <c r="G26" s="66"/>
      <c r="H26" s="66"/>
      <c r="I26" s="66"/>
      <c r="J26" s="66"/>
      <c r="K26" s="66"/>
      <c r="L26" s="66"/>
      <c r="M26" s="66"/>
      <c r="N26" s="66"/>
      <c r="O26" s="66"/>
      <c r="P26" s="66"/>
      <c r="Q26" s="66"/>
      <c r="R26" s="66"/>
      <c r="S26" s="66"/>
      <c r="T26" s="66"/>
      <c r="U26" s="66"/>
      <c r="V26" s="66"/>
      <c r="W26" s="66"/>
      <c r="X26" s="66"/>
      <c r="Y26" s="66"/>
      <c r="Z26" s="66"/>
      <c r="AA26" s="66"/>
    </row>
    <row r="27" spans="1:27" ht="15.6" customHeight="1">
      <c r="A27" s="68"/>
      <c r="B27" s="805"/>
      <c r="C27" s="805"/>
      <c r="D27" s="66"/>
      <c r="E27" s="66"/>
      <c r="F27" s="66"/>
      <c r="G27" s="66"/>
      <c r="H27" s="66"/>
      <c r="I27" s="66"/>
      <c r="J27" s="66"/>
      <c r="K27" s="66"/>
      <c r="L27" s="66"/>
      <c r="M27" s="66"/>
      <c r="N27" s="66"/>
      <c r="O27" s="66"/>
      <c r="P27" s="66"/>
      <c r="Q27" s="66"/>
      <c r="R27" s="66"/>
      <c r="S27" s="66"/>
      <c r="T27" s="66"/>
      <c r="U27" s="66"/>
      <c r="V27" s="66"/>
      <c r="W27" s="66"/>
      <c r="X27" s="66"/>
      <c r="Y27" s="66"/>
      <c r="Z27" s="66"/>
      <c r="AA27" s="66"/>
    </row>
    <row r="29" spans="1:27" ht="22.9" customHeight="1">
      <c r="A29" s="66"/>
      <c r="B29" s="66"/>
      <c r="C29" s="66"/>
      <c r="D29" s="66"/>
      <c r="E29" s="66"/>
      <c r="F29" s="66"/>
      <c r="G29" s="66"/>
      <c r="H29" s="66"/>
      <c r="I29" s="66"/>
      <c r="J29" s="66"/>
      <c r="K29" s="66"/>
      <c r="L29" s="66"/>
      <c r="M29" s="66"/>
      <c r="N29" s="66"/>
      <c r="O29" s="66"/>
      <c r="P29" s="66"/>
      <c r="Q29" s="66"/>
      <c r="R29" s="66"/>
      <c r="S29" s="66"/>
      <c r="T29" s="66"/>
      <c r="U29" s="66"/>
      <c r="V29" s="66"/>
      <c r="W29" s="66"/>
      <c r="X29" s="66"/>
      <c r="Y29" s="66"/>
      <c r="Z29" s="66"/>
      <c r="AA29" s="66"/>
    </row>
    <row r="30" spans="1:27" s="68" customFormat="1" ht="12" customHeight="1"/>
    <row r="31" spans="1:27" s="84" customFormat="1" ht="18" hidden="1" customHeight="1">
      <c r="A31" s="84" t="s">
        <v>80</v>
      </c>
    </row>
    <row r="32" spans="1:27" s="68" customFormat="1" ht="13.15" hidden="1"/>
    <row r="33" spans="1:27" hidden="1">
      <c r="A33" s="403" t="s">
        <v>382</v>
      </c>
      <c r="B33" s="66"/>
      <c r="C33" s="66"/>
      <c r="D33" s="66"/>
      <c r="E33" s="66"/>
      <c r="F33" s="66"/>
      <c r="G33" s="66"/>
      <c r="H33" s="66"/>
      <c r="I33" s="66"/>
      <c r="J33" s="66"/>
      <c r="K33" s="66"/>
      <c r="L33" s="66"/>
      <c r="M33" s="66"/>
      <c r="N33" s="66"/>
      <c r="O33" s="66"/>
      <c r="P33" s="66"/>
      <c r="Q33" s="66"/>
      <c r="R33" s="66"/>
      <c r="S33" s="66"/>
      <c r="T33" s="66"/>
      <c r="U33" s="66"/>
      <c r="V33" s="66"/>
      <c r="W33" s="66"/>
      <c r="X33" s="66"/>
      <c r="Y33" s="66"/>
      <c r="Z33" s="66"/>
      <c r="AA33" s="66"/>
    </row>
    <row r="34" spans="1:27" hidden="1">
      <c r="A34" s="66"/>
      <c r="B34" s="66"/>
      <c r="C34" s="66"/>
      <c r="D34" s="66"/>
      <c r="E34" s="403" t="s">
        <v>383</v>
      </c>
      <c r="F34" s="66"/>
      <c r="G34" s="66"/>
      <c r="H34" s="66"/>
      <c r="I34" s="66"/>
      <c r="J34" s="66"/>
      <c r="K34" s="66"/>
      <c r="L34" s="66"/>
      <c r="M34" s="66"/>
      <c r="N34" s="66"/>
      <c r="O34" s="66"/>
      <c r="P34" s="66"/>
      <c r="Q34" s="66"/>
      <c r="R34" s="66"/>
      <c r="S34" s="66"/>
      <c r="T34" s="66"/>
      <c r="U34" s="66"/>
      <c r="V34" s="66"/>
      <c r="W34" s="66"/>
      <c r="X34" s="66"/>
      <c r="Y34" s="66"/>
      <c r="Z34" s="66"/>
      <c r="AA34" s="66"/>
    </row>
    <row r="35" spans="1:27" hidden="1">
      <c r="A35" s="66"/>
      <c r="B35" s="66"/>
      <c r="C35" s="66"/>
      <c r="D35" s="66"/>
      <c r="E35" s="66"/>
      <c r="F35" s="66"/>
      <c r="G35" s="66"/>
      <c r="H35" s="66"/>
      <c r="I35" s="66"/>
      <c r="J35" s="66"/>
      <c r="K35" s="66"/>
      <c r="L35" s="66"/>
      <c r="M35" s="66"/>
      <c r="N35" s="66"/>
      <c r="O35" s="66"/>
      <c r="P35" s="66"/>
      <c r="Q35" s="66"/>
      <c r="R35" s="66"/>
      <c r="S35" s="66"/>
      <c r="T35" s="66"/>
      <c r="U35" s="66"/>
      <c r="V35" s="66"/>
      <c r="W35" s="66"/>
      <c r="X35" s="66"/>
      <c r="Y35" s="66"/>
      <c r="Z35" s="66"/>
      <c r="AA35" s="66"/>
    </row>
    <row r="36" spans="1:27" hidden="1">
      <c r="A36" s="66"/>
      <c r="B36" s="66"/>
      <c r="C36" s="66"/>
      <c r="D36" s="66"/>
      <c r="E36" s="66"/>
      <c r="F36" s="66"/>
      <c r="G36" s="66"/>
      <c r="H36" s="66"/>
      <c r="I36" s="66"/>
      <c r="J36" s="66"/>
      <c r="K36" s="66"/>
      <c r="L36" s="66"/>
      <c r="M36" s="66"/>
      <c r="N36" s="66"/>
      <c r="O36" s="66"/>
      <c r="P36" s="66"/>
      <c r="Q36" s="66"/>
      <c r="R36" s="66"/>
      <c r="S36" s="66"/>
      <c r="T36" s="66"/>
      <c r="U36" s="66"/>
      <c r="V36" s="66"/>
      <c r="W36" s="66"/>
      <c r="X36" s="66"/>
      <c r="Y36" s="66"/>
      <c r="Z36" s="66"/>
      <c r="AA36" s="66"/>
    </row>
    <row r="37" spans="1:27" hidden="1">
      <c r="A37" s="66"/>
      <c r="B37" s="66"/>
      <c r="C37" s="66"/>
      <c r="D37" s="66"/>
      <c r="E37" s="66"/>
      <c r="F37" s="66"/>
      <c r="G37" s="66"/>
      <c r="H37" s="66"/>
      <c r="I37" s="66"/>
      <c r="J37" s="66"/>
      <c r="K37" s="66"/>
      <c r="L37" s="66"/>
      <c r="M37" s="66"/>
      <c r="N37" s="66"/>
      <c r="O37" s="66"/>
      <c r="P37" s="66"/>
      <c r="Q37" s="66"/>
      <c r="R37" s="66"/>
      <c r="S37" s="66"/>
      <c r="T37" s="66"/>
      <c r="U37" s="66"/>
      <c r="V37" s="66"/>
      <c r="W37" s="66"/>
      <c r="X37" s="66"/>
      <c r="Y37" s="66"/>
      <c r="Z37" s="66"/>
      <c r="AA37" s="66"/>
    </row>
    <row r="38" spans="1:27" hidden="1">
      <c r="A38" s="66"/>
      <c r="B38" s="66"/>
      <c r="C38" s="66"/>
      <c r="D38" s="66"/>
      <c r="E38" s="66"/>
      <c r="F38" s="66"/>
      <c r="G38" s="66"/>
      <c r="H38" s="66"/>
      <c r="I38" s="66"/>
      <c r="J38" s="66"/>
      <c r="K38" s="66"/>
      <c r="L38" s="66"/>
      <c r="M38" s="66"/>
      <c r="N38" s="66"/>
      <c r="O38" s="66"/>
      <c r="P38" s="66"/>
      <c r="Q38" s="66"/>
      <c r="R38" s="66"/>
      <c r="S38" s="66"/>
      <c r="T38" s="66"/>
      <c r="U38" s="66"/>
      <c r="V38" s="66"/>
      <c r="W38" s="66"/>
      <c r="X38" s="66"/>
      <c r="Y38" s="66"/>
      <c r="Z38" s="66"/>
      <c r="AA38" s="66"/>
    </row>
    <row r="39" spans="1:27" hidden="1">
      <c r="A39" s="66"/>
      <c r="B39" s="66"/>
      <c r="C39" s="66"/>
      <c r="D39" s="66"/>
      <c r="E39" s="66"/>
      <c r="F39" s="66"/>
      <c r="G39" s="66"/>
      <c r="H39" s="66"/>
      <c r="I39" s="66"/>
      <c r="J39" s="66"/>
      <c r="K39" s="66"/>
      <c r="L39" s="66"/>
      <c r="M39" s="66"/>
      <c r="N39" s="66"/>
      <c r="O39" s="66"/>
      <c r="P39" s="66"/>
      <c r="Q39" s="66"/>
      <c r="R39" s="66"/>
      <c r="S39" s="66"/>
      <c r="T39" s="66"/>
      <c r="U39" s="66"/>
      <c r="V39" s="66"/>
      <c r="W39" s="66"/>
      <c r="X39" s="66"/>
      <c r="Y39" s="66"/>
      <c r="Z39" s="66"/>
      <c r="AA39" s="66"/>
    </row>
    <row r="40" spans="1:27" hidden="1">
      <c r="A40" s="66"/>
      <c r="B40" s="66"/>
      <c r="C40" s="66"/>
      <c r="D40" s="66"/>
      <c r="E40" s="66"/>
      <c r="F40" s="66"/>
      <c r="G40" s="66"/>
      <c r="H40" s="66"/>
      <c r="I40" s="66"/>
      <c r="J40" s="66"/>
      <c r="K40" s="66"/>
      <c r="L40" s="66"/>
      <c r="M40" s="66"/>
      <c r="N40" s="66"/>
      <c r="O40" s="66"/>
      <c r="P40" s="66"/>
      <c r="Q40" s="66"/>
      <c r="R40" s="66"/>
      <c r="S40" s="66"/>
      <c r="T40" s="66"/>
      <c r="U40" s="66"/>
      <c r="V40" s="66"/>
      <c r="W40" s="66"/>
      <c r="X40" s="66"/>
      <c r="Y40" s="66"/>
      <c r="Z40" s="66"/>
      <c r="AA40" s="66"/>
    </row>
    <row r="41" spans="1:27" hidden="1">
      <c r="A41" s="66"/>
      <c r="B41" s="66"/>
      <c r="C41" s="66"/>
      <c r="D41" s="66"/>
      <c r="E41" s="66"/>
      <c r="F41" s="66"/>
      <c r="G41" s="66"/>
      <c r="H41" s="66"/>
      <c r="I41" s="66"/>
      <c r="J41" s="66"/>
      <c r="K41" s="66"/>
      <c r="L41" s="66"/>
      <c r="M41" s="66"/>
      <c r="N41" s="66"/>
      <c r="O41" s="66"/>
      <c r="P41" s="66"/>
      <c r="Q41" s="66"/>
      <c r="R41" s="66"/>
      <c r="S41" s="66"/>
      <c r="T41" s="66"/>
      <c r="U41" s="66"/>
      <c r="V41" s="66"/>
      <c r="W41" s="66"/>
      <c r="X41" s="66"/>
      <c r="Y41" s="66"/>
      <c r="Z41" s="66"/>
      <c r="AA41" s="66"/>
    </row>
    <row r="42" spans="1:27" hidden="1">
      <c r="A42" s="66"/>
      <c r="B42" s="66"/>
      <c r="C42" s="66"/>
      <c r="D42" s="66"/>
      <c r="E42" s="66"/>
      <c r="F42" s="66"/>
      <c r="G42" s="66"/>
      <c r="H42" s="66"/>
      <c r="I42" s="66"/>
      <c r="J42" s="66"/>
      <c r="K42" s="66"/>
      <c r="L42" s="66"/>
      <c r="M42" s="66"/>
      <c r="N42" s="66"/>
      <c r="O42" s="66"/>
      <c r="P42" s="66"/>
      <c r="Q42" s="66"/>
      <c r="R42" s="66"/>
      <c r="S42" s="66"/>
      <c r="T42" s="66"/>
      <c r="U42" s="66"/>
      <c r="V42" s="66"/>
      <c r="W42" s="66"/>
      <c r="X42" s="66"/>
      <c r="Y42" s="66"/>
      <c r="Z42" s="66"/>
      <c r="AA42" s="66"/>
    </row>
    <row r="43" spans="1:27" hidden="1">
      <c r="A43" s="66"/>
      <c r="B43" s="66"/>
      <c r="C43" s="66"/>
      <c r="D43" s="66"/>
      <c r="E43" s="66"/>
      <c r="F43" s="66"/>
      <c r="G43" s="66"/>
      <c r="H43" s="66"/>
      <c r="I43" s="66"/>
      <c r="J43" s="66"/>
      <c r="K43" s="66"/>
      <c r="L43" s="66"/>
      <c r="M43" s="66"/>
      <c r="N43" s="66"/>
      <c r="O43" s="66"/>
      <c r="P43" s="66"/>
      <c r="Q43" s="66"/>
      <c r="R43" s="66"/>
      <c r="S43" s="66"/>
      <c r="T43" s="66"/>
      <c r="U43" s="66"/>
      <c r="V43" s="66"/>
      <c r="W43" s="66"/>
      <c r="X43" s="66"/>
      <c r="Y43" s="66"/>
      <c r="Z43" s="66"/>
      <c r="AA43" s="66"/>
    </row>
    <row r="44" spans="1:27" hidden="1">
      <c r="A44" s="66"/>
      <c r="B44" s="66"/>
      <c r="C44" s="66"/>
      <c r="D44" s="66"/>
      <c r="E44" s="66"/>
      <c r="F44" s="66"/>
      <c r="G44" s="66"/>
      <c r="H44" s="66"/>
      <c r="I44" s="66"/>
      <c r="J44" s="66"/>
      <c r="K44" s="66"/>
      <c r="L44" s="66"/>
      <c r="M44" s="66"/>
      <c r="N44" s="66"/>
      <c r="O44" s="66"/>
      <c r="P44" s="66"/>
      <c r="Q44" s="66"/>
      <c r="R44" s="66"/>
      <c r="S44" s="66"/>
      <c r="T44" s="66"/>
      <c r="U44" s="66"/>
      <c r="V44" s="66"/>
      <c r="W44" s="66"/>
      <c r="X44" s="66"/>
      <c r="Y44" s="66"/>
      <c r="Z44" s="66"/>
      <c r="AA44" s="66"/>
    </row>
    <row r="45" spans="1:27" hidden="1">
      <c r="A45" s="66"/>
      <c r="B45" s="66"/>
      <c r="C45" s="66"/>
      <c r="D45" s="66"/>
      <c r="E45" s="66"/>
      <c r="F45" s="66"/>
      <c r="G45" s="66"/>
      <c r="H45" s="66"/>
      <c r="I45" s="66"/>
      <c r="J45" s="66"/>
      <c r="K45" s="66"/>
      <c r="L45" s="66"/>
      <c r="M45" s="66"/>
      <c r="N45" s="66"/>
      <c r="O45" s="66"/>
      <c r="P45" s="66"/>
      <c r="Q45" s="66"/>
      <c r="R45" s="66"/>
      <c r="S45" s="66"/>
      <c r="T45" s="66"/>
      <c r="U45" s="66"/>
      <c r="V45" s="66"/>
      <c r="W45" s="66"/>
      <c r="X45" s="66"/>
      <c r="Y45" s="66"/>
      <c r="Z45" s="66"/>
      <c r="AA45" s="66"/>
    </row>
    <row r="46" spans="1:27" hidden="1">
      <c r="A46" s="66"/>
      <c r="B46" s="66"/>
      <c r="C46" s="66"/>
      <c r="D46" s="66"/>
      <c r="E46" s="66"/>
      <c r="F46" s="66"/>
      <c r="G46" s="66"/>
      <c r="H46" s="66"/>
      <c r="I46" s="66"/>
      <c r="J46" s="66"/>
      <c r="K46" s="66"/>
      <c r="L46" s="66"/>
      <c r="M46" s="66"/>
      <c r="N46" s="66"/>
      <c r="O46" s="66"/>
      <c r="P46" s="66"/>
      <c r="Q46" s="66"/>
      <c r="R46" s="66"/>
      <c r="S46" s="66"/>
      <c r="T46" s="66"/>
      <c r="U46" s="66"/>
      <c r="V46" s="66"/>
      <c r="W46" s="66"/>
      <c r="X46" s="66"/>
      <c r="Y46" s="66"/>
      <c r="Z46" s="66"/>
      <c r="AA46" s="66"/>
    </row>
    <row r="47" spans="1:27" hidden="1">
      <c r="A47" s="66"/>
      <c r="B47" s="66"/>
      <c r="C47" s="66"/>
      <c r="D47" s="66"/>
      <c r="E47" s="66"/>
      <c r="F47" s="66"/>
      <c r="G47" s="66"/>
      <c r="H47" s="66"/>
      <c r="I47" s="66"/>
      <c r="J47" s="66"/>
      <c r="K47" s="66"/>
      <c r="L47" s="66"/>
      <c r="M47" s="66"/>
      <c r="N47" s="66"/>
      <c r="O47" s="66"/>
      <c r="P47" s="66"/>
      <c r="Q47" s="66"/>
      <c r="R47" s="66"/>
      <c r="S47" s="66"/>
      <c r="T47" s="66"/>
      <c r="U47" s="66"/>
      <c r="V47" s="66"/>
      <c r="W47" s="66"/>
      <c r="X47" s="66"/>
      <c r="Y47" s="66"/>
      <c r="Z47" s="66"/>
      <c r="AA47" s="66"/>
    </row>
    <row r="48" spans="1:27" hidden="1">
      <c r="A48" s="66"/>
      <c r="B48" s="66"/>
      <c r="C48" s="66"/>
      <c r="D48" s="66"/>
      <c r="E48" s="66"/>
      <c r="F48" s="66"/>
      <c r="G48" s="66"/>
      <c r="H48" s="66"/>
      <c r="I48" s="66"/>
      <c r="J48" s="66"/>
      <c r="K48" s="66"/>
      <c r="L48" s="66"/>
      <c r="M48" s="66"/>
      <c r="N48" s="66"/>
      <c r="O48" s="66"/>
      <c r="P48" s="66"/>
      <c r="Q48" s="66"/>
      <c r="R48" s="66"/>
      <c r="S48" s="66"/>
      <c r="T48" s="66"/>
      <c r="U48" s="66"/>
      <c r="V48" s="66"/>
      <c r="W48" s="66"/>
      <c r="X48" s="66"/>
      <c r="Y48" s="66"/>
      <c r="Z48" s="66"/>
      <c r="AA48" s="66"/>
    </row>
    <row r="49" spans="1:27" hidden="1">
      <c r="A49" s="66"/>
      <c r="B49" s="66"/>
      <c r="C49" s="66"/>
      <c r="D49" s="66"/>
      <c r="E49" s="66"/>
      <c r="F49" s="66"/>
      <c r="G49" s="66"/>
      <c r="H49" s="66"/>
      <c r="I49" s="66"/>
      <c r="J49" s="66"/>
      <c r="K49" s="66"/>
      <c r="L49" s="66"/>
      <c r="M49" s="66"/>
      <c r="N49" s="66"/>
      <c r="O49" s="66"/>
      <c r="P49" s="66"/>
      <c r="Q49" s="66"/>
      <c r="R49" s="66"/>
      <c r="S49" s="66"/>
      <c r="T49" s="66"/>
      <c r="U49" s="66"/>
      <c r="V49" s="66"/>
      <c r="W49" s="66"/>
      <c r="X49" s="66"/>
      <c r="Y49" s="66"/>
      <c r="Z49" s="66"/>
      <c r="AA49" s="66"/>
    </row>
    <row r="50" spans="1:27" hidden="1">
      <c r="A50" s="66"/>
      <c r="B50" s="66"/>
      <c r="C50" s="66"/>
      <c r="D50" s="66"/>
      <c r="E50" s="66"/>
      <c r="F50" s="66"/>
      <c r="G50" s="66"/>
      <c r="H50" s="66"/>
      <c r="I50" s="66"/>
      <c r="J50" s="66"/>
      <c r="K50" s="66"/>
      <c r="L50" s="66"/>
      <c r="M50" s="66"/>
      <c r="N50" s="66"/>
      <c r="O50" s="66"/>
      <c r="P50" s="66"/>
      <c r="Q50" s="66"/>
      <c r="R50" s="66"/>
      <c r="S50" s="66"/>
      <c r="T50" s="66"/>
      <c r="U50" s="66"/>
      <c r="V50" s="66"/>
      <c r="W50" s="66"/>
      <c r="X50" s="66"/>
      <c r="Y50" s="66"/>
      <c r="Z50" s="66"/>
      <c r="AA50" s="66"/>
    </row>
    <row r="51" spans="1:27" hidden="1">
      <c r="A51" s="66"/>
      <c r="B51" s="66"/>
      <c r="C51" s="66"/>
      <c r="D51" s="66"/>
      <c r="E51" s="66"/>
      <c r="F51" s="66"/>
      <c r="G51" s="66"/>
      <c r="H51" s="66"/>
      <c r="I51" s="66"/>
      <c r="J51" s="66"/>
      <c r="K51" s="66"/>
      <c r="L51" s="66"/>
      <c r="M51" s="66"/>
      <c r="N51" s="66"/>
      <c r="O51" s="66"/>
      <c r="P51" s="66"/>
      <c r="Q51" s="66"/>
      <c r="R51" s="66"/>
      <c r="S51" s="66"/>
      <c r="T51" s="66"/>
      <c r="U51" s="66"/>
      <c r="V51" s="66"/>
      <c r="W51" s="66"/>
      <c r="X51" s="66"/>
      <c r="Y51" s="66"/>
      <c r="Z51" s="66"/>
      <c r="AA51" s="66"/>
    </row>
    <row r="52" spans="1:27" hidden="1">
      <c r="A52" s="66"/>
      <c r="B52" s="66"/>
      <c r="C52" s="66"/>
      <c r="D52" s="66"/>
      <c r="E52" s="66"/>
      <c r="F52" s="66"/>
      <c r="G52" s="66"/>
      <c r="H52" s="66"/>
      <c r="I52" s="66"/>
      <c r="J52" s="66"/>
      <c r="K52" s="66"/>
      <c r="L52" s="66"/>
      <c r="M52" s="66"/>
      <c r="N52" s="66"/>
      <c r="O52" s="66"/>
      <c r="P52" s="66"/>
      <c r="Q52" s="66"/>
      <c r="R52" s="66"/>
      <c r="S52" s="66"/>
      <c r="T52" s="66"/>
      <c r="U52" s="66"/>
      <c r="V52" s="66"/>
      <c r="W52" s="66"/>
      <c r="X52" s="66"/>
      <c r="Y52" s="66"/>
      <c r="Z52" s="66"/>
      <c r="AA52" s="66"/>
    </row>
    <row r="53" spans="1:27" hidden="1">
      <c r="A53" s="66"/>
      <c r="B53" s="66"/>
      <c r="C53" s="66"/>
      <c r="D53" s="66"/>
      <c r="E53" s="66"/>
      <c r="F53" s="66"/>
      <c r="G53" s="66"/>
      <c r="H53" s="66"/>
      <c r="I53" s="66"/>
      <c r="J53" s="66"/>
      <c r="K53" s="66"/>
      <c r="L53" s="66"/>
      <c r="M53" s="66"/>
      <c r="N53" s="66"/>
      <c r="O53" s="66"/>
      <c r="P53" s="66"/>
      <c r="Q53" s="66"/>
      <c r="R53" s="66"/>
      <c r="S53" s="66"/>
      <c r="T53" s="66"/>
      <c r="U53" s="66"/>
      <c r="V53" s="66"/>
      <c r="W53" s="66"/>
      <c r="X53" s="66"/>
      <c r="Y53" s="66"/>
      <c r="Z53" s="66"/>
      <c r="AA53" s="66"/>
    </row>
    <row r="54" spans="1:27" hidden="1">
      <c r="A54" s="66"/>
      <c r="B54" s="66"/>
      <c r="C54" s="66"/>
      <c r="D54" s="66"/>
      <c r="E54" s="66"/>
      <c r="F54" s="66"/>
      <c r="G54" s="66"/>
      <c r="H54" s="66"/>
      <c r="I54" s="66"/>
      <c r="J54" s="66"/>
      <c r="K54" s="66"/>
      <c r="L54" s="66"/>
      <c r="M54" s="66"/>
      <c r="N54" s="66"/>
      <c r="O54" s="66"/>
      <c r="P54" s="66"/>
      <c r="Q54" s="66"/>
      <c r="R54" s="66"/>
      <c r="S54" s="66"/>
      <c r="T54" s="66"/>
      <c r="U54" s="66"/>
      <c r="V54" s="66"/>
      <c r="W54" s="66"/>
      <c r="X54" s="66"/>
      <c r="Y54" s="66"/>
      <c r="Z54" s="66"/>
      <c r="AA54" s="66"/>
    </row>
    <row r="55" spans="1:27" hidden="1">
      <c r="A55" s="66"/>
      <c r="B55" s="66"/>
      <c r="C55" s="66"/>
      <c r="D55" s="66"/>
      <c r="E55" s="66"/>
      <c r="F55" s="66"/>
      <c r="G55" s="66"/>
      <c r="H55" s="66"/>
      <c r="I55" s="66"/>
      <c r="J55" s="66"/>
      <c r="K55" s="66"/>
      <c r="L55" s="66"/>
      <c r="M55" s="66"/>
      <c r="N55" s="66"/>
      <c r="O55" s="66"/>
      <c r="P55" s="66"/>
      <c r="Q55" s="66"/>
      <c r="R55" s="66"/>
      <c r="S55" s="66"/>
      <c r="T55" s="66"/>
      <c r="U55" s="66"/>
      <c r="V55" s="66"/>
      <c r="W55" s="66"/>
      <c r="X55" s="66"/>
      <c r="Y55" s="66"/>
      <c r="Z55" s="66"/>
      <c r="AA55" s="66"/>
    </row>
    <row r="56" spans="1:27" hidden="1">
      <c r="A56" s="66"/>
      <c r="B56" s="66"/>
      <c r="C56" s="66"/>
      <c r="D56" s="66"/>
      <c r="E56" s="66"/>
      <c r="F56" s="66"/>
      <c r="G56" s="66"/>
      <c r="H56" s="66"/>
      <c r="I56" s="66"/>
      <c r="J56" s="66"/>
      <c r="K56" s="66"/>
      <c r="L56" s="66"/>
      <c r="M56" s="66"/>
      <c r="N56" s="66"/>
      <c r="O56" s="66"/>
      <c r="P56" s="66"/>
      <c r="Q56" s="66"/>
      <c r="R56" s="66"/>
      <c r="S56" s="66"/>
      <c r="T56" s="66"/>
      <c r="U56" s="66"/>
      <c r="V56" s="66"/>
      <c r="W56" s="66"/>
      <c r="X56" s="66"/>
      <c r="Y56" s="66"/>
      <c r="Z56" s="66"/>
      <c r="AA56" s="66"/>
    </row>
    <row r="57" spans="1:27" hidden="1">
      <c r="A57" s="66"/>
      <c r="B57" s="66"/>
      <c r="C57" s="66"/>
      <c r="D57" s="66"/>
      <c r="E57" s="66"/>
      <c r="F57" s="66"/>
      <c r="G57" s="66"/>
      <c r="H57" s="66"/>
      <c r="I57" s="66"/>
      <c r="J57" s="66"/>
      <c r="K57" s="66"/>
      <c r="L57" s="66"/>
      <c r="M57" s="66"/>
      <c r="N57" s="66"/>
      <c r="O57" s="66"/>
      <c r="P57" s="66"/>
      <c r="Q57" s="66"/>
      <c r="R57" s="66"/>
      <c r="S57" s="66"/>
      <c r="T57" s="66"/>
      <c r="U57" s="66"/>
      <c r="V57" s="66"/>
      <c r="W57" s="66"/>
      <c r="X57" s="66"/>
      <c r="Y57" s="66"/>
      <c r="Z57" s="66"/>
      <c r="AA57" s="66"/>
    </row>
    <row r="58" spans="1:27" hidden="1">
      <c r="A58" s="66"/>
      <c r="B58" s="66"/>
      <c r="C58" s="66"/>
      <c r="D58" s="66"/>
      <c r="E58" s="66"/>
      <c r="F58" s="66"/>
      <c r="G58" s="66"/>
      <c r="H58" s="66"/>
      <c r="I58" s="66"/>
      <c r="J58" s="66"/>
      <c r="K58" s="66"/>
      <c r="L58" s="66"/>
      <c r="M58" s="66"/>
      <c r="N58" s="66"/>
      <c r="O58" s="66"/>
      <c r="P58" s="66"/>
      <c r="Q58" s="66"/>
      <c r="R58" s="66"/>
      <c r="S58" s="66"/>
      <c r="T58" s="66"/>
      <c r="U58" s="66"/>
      <c r="V58" s="66"/>
      <c r="W58" s="66"/>
      <c r="X58" s="66"/>
      <c r="Y58" s="66"/>
      <c r="Z58" s="66"/>
      <c r="AA58" s="66"/>
    </row>
    <row r="59" spans="1:27" hidden="1">
      <c r="A59" s="66"/>
      <c r="B59" s="66"/>
      <c r="C59" s="66"/>
      <c r="D59" s="66"/>
      <c r="E59" s="66"/>
      <c r="F59" s="66"/>
      <c r="G59" s="66"/>
      <c r="H59" s="66"/>
      <c r="I59" s="66"/>
      <c r="J59" s="66"/>
      <c r="K59" s="66"/>
      <c r="L59" s="66"/>
      <c r="M59" s="66"/>
      <c r="N59" s="66"/>
      <c r="O59" s="66"/>
      <c r="P59" s="66"/>
      <c r="Q59" s="66"/>
      <c r="R59" s="66"/>
      <c r="S59" s="66"/>
      <c r="T59" s="66"/>
      <c r="U59" s="66"/>
      <c r="V59" s="66"/>
      <c r="W59" s="66"/>
      <c r="X59" s="66"/>
      <c r="Y59" s="66"/>
      <c r="Z59" s="66"/>
      <c r="AA59" s="66"/>
    </row>
    <row r="60" spans="1:27" hidden="1">
      <c r="A60" s="66"/>
      <c r="B60" s="66"/>
      <c r="C60" s="66"/>
      <c r="D60" s="66"/>
      <c r="E60" s="66"/>
      <c r="F60" s="66"/>
      <c r="G60" s="66"/>
      <c r="H60" s="66"/>
      <c r="I60" s="66"/>
      <c r="J60" s="66"/>
      <c r="K60" s="66"/>
      <c r="L60" s="66"/>
      <c r="M60" s="66"/>
      <c r="N60" s="66"/>
      <c r="O60" s="66"/>
      <c r="P60" s="66"/>
      <c r="Q60" s="66"/>
      <c r="R60" s="66"/>
      <c r="S60" s="66"/>
      <c r="T60" s="66"/>
      <c r="U60" s="66"/>
      <c r="V60" s="66"/>
      <c r="W60" s="66"/>
      <c r="X60" s="66"/>
      <c r="Y60" s="66"/>
      <c r="Z60" s="66"/>
      <c r="AA60" s="66"/>
    </row>
    <row r="61" spans="1:27" hidden="1">
      <c r="A61" s="66"/>
      <c r="B61" s="66"/>
      <c r="C61" s="66"/>
      <c r="D61" s="66"/>
      <c r="E61" s="66"/>
      <c r="F61" s="66"/>
      <c r="G61" s="66"/>
      <c r="H61" s="66"/>
      <c r="I61" s="66"/>
      <c r="J61" s="66"/>
      <c r="K61" s="66"/>
      <c r="L61" s="66"/>
      <c r="M61" s="66"/>
      <c r="N61" s="66"/>
      <c r="O61" s="66"/>
      <c r="P61" s="66"/>
      <c r="Q61" s="66"/>
      <c r="R61" s="66"/>
      <c r="S61" s="66"/>
      <c r="T61" s="66"/>
      <c r="U61" s="66"/>
      <c r="V61" s="66"/>
      <c r="W61" s="66"/>
      <c r="X61" s="66"/>
      <c r="Y61" s="66"/>
      <c r="Z61" s="66"/>
      <c r="AA61" s="66"/>
    </row>
    <row r="62" spans="1:27" hidden="1">
      <c r="A62" s="66"/>
      <c r="B62" s="66"/>
      <c r="C62" s="66"/>
      <c r="D62" s="66"/>
      <c r="E62" s="66"/>
      <c r="F62" s="66"/>
      <c r="G62" s="66"/>
      <c r="H62" s="66"/>
      <c r="I62" s="66"/>
      <c r="J62" s="66"/>
      <c r="K62" s="66"/>
      <c r="L62" s="66"/>
      <c r="M62" s="66"/>
      <c r="N62" s="66"/>
      <c r="O62" s="66"/>
      <c r="P62" s="66"/>
      <c r="Q62" s="66"/>
      <c r="R62" s="66"/>
      <c r="S62" s="66"/>
      <c r="T62" s="66"/>
      <c r="U62" s="66"/>
      <c r="V62" s="66"/>
      <c r="W62" s="66"/>
      <c r="X62" s="66"/>
      <c r="Y62" s="66"/>
      <c r="Z62" s="66"/>
      <c r="AA62" s="66"/>
    </row>
    <row r="63" spans="1:27" hidden="1">
      <c r="A63" s="66"/>
      <c r="B63" s="66"/>
      <c r="C63" s="66"/>
      <c r="D63" s="66"/>
      <c r="E63" s="66"/>
      <c r="F63" s="66"/>
      <c r="G63" s="66"/>
      <c r="H63" s="66"/>
      <c r="I63" s="66"/>
      <c r="J63" s="66"/>
      <c r="K63" s="66"/>
      <c r="L63" s="66"/>
      <c r="M63" s="66"/>
      <c r="N63" s="66"/>
      <c r="O63" s="66"/>
      <c r="P63" s="66"/>
      <c r="Q63" s="66"/>
      <c r="R63" s="66"/>
      <c r="S63" s="66"/>
      <c r="T63" s="66"/>
      <c r="U63" s="66"/>
      <c r="V63" s="66"/>
      <c r="W63" s="66"/>
      <c r="X63" s="66"/>
      <c r="Y63" s="66"/>
      <c r="Z63" s="66"/>
      <c r="AA63" s="66"/>
    </row>
    <row r="64" spans="1:27" hidden="1">
      <c r="A64" s="66"/>
      <c r="B64" s="66"/>
      <c r="C64" s="66"/>
      <c r="D64" s="66"/>
      <c r="E64" s="66"/>
      <c r="F64" s="66"/>
      <c r="G64" s="66"/>
      <c r="H64" s="66"/>
      <c r="I64" s="66"/>
      <c r="J64" s="66"/>
      <c r="K64" s="66"/>
      <c r="L64" s="66"/>
      <c r="M64" s="66"/>
      <c r="N64" s="66"/>
      <c r="O64" s="66"/>
      <c r="P64" s="66"/>
      <c r="Q64" s="66"/>
      <c r="R64" s="66"/>
      <c r="S64" s="66"/>
      <c r="T64" s="66"/>
      <c r="U64" s="66"/>
      <c r="V64" s="66"/>
      <c r="W64" s="66"/>
      <c r="X64" s="66"/>
      <c r="Y64" s="66"/>
      <c r="Z64" s="66"/>
      <c r="AA64" s="66"/>
    </row>
    <row r="65" spans="1:27" hidden="1">
      <c r="A65" s="66"/>
      <c r="B65" s="66"/>
      <c r="C65" s="66"/>
      <c r="D65" s="66"/>
      <c r="E65" s="66"/>
      <c r="F65" s="66"/>
      <c r="G65" s="66"/>
      <c r="H65" s="66"/>
      <c r="I65" s="66"/>
      <c r="J65" s="66"/>
      <c r="K65" s="66"/>
      <c r="L65" s="66"/>
      <c r="M65" s="66"/>
      <c r="N65" s="66"/>
      <c r="O65" s="66"/>
      <c r="P65" s="66"/>
      <c r="Q65" s="66"/>
      <c r="R65" s="66"/>
      <c r="S65" s="66"/>
      <c r="T65" s="66"/>
      <c r="U65" s="66"/>
      <c r="V65" s="66"/>
      <c r="W65" s="66"/>
      <c r="X65" s="66"/>
      <c r="Y65" s="66"/>
      <c r="Z65" s="66"/>
      <c r="AA65" s="66"/>
    </row>
    <row r="66" spans="1:27" hidden="1">
      <c r="A66" s="66"/>
      <c r="B66" s="66"/>
      <c r="C66" s="66"/>
      <c r="D66" s="66"/>
      <c r="E66" s="66"/>
      <c r="F66" s="66"/>
      <c r="G66" s="66"/>
      <c r="H66" s="66"/>
      <c r="I66" s="66"/>
      <c r="J66" s="66"/>
      <c r="K66" s="66"/>
      <c r="L66" s="66"/>
      <c r="M66" s="66"/>
      <c r="N66" s="66"/>
      <c r="O66" s="66"/>
      <c r="P66" s="66"/>
      <c r="Q66" s="66"/>
      <c r="R66" s="66"/>
      <c r="S66" s="66"/>
      <c r="T66" s="66"/>
      <c r="U66" s="66"/>
      <c r="V66" s="66"/>
      <c r="W66" s="66"/>
      <c r="X66" s="66"/>
      <c r="Y66" s="66"/>
      <c r="Z66" s="66"/>
      <c r="AA66" s="66"/>
    </row>
    <row r="67" spans="1:27" hidden="1">
      <c r="A67" s="403" t="s">
        <v>384</v>
      </c>
      <c r="B67" s="66"/>
      <c r="C67" s="66"/>
      <c r="D67" s="66"/>
      <c r="E67" s="66"/>
      <c r="F67" s="66"/>
      <c r="G67" s="66"/>
      <c r="H67" s="66"/>
      <c r="I67" s="66"/>
      <c r="J67" s="66"/>
      <c r="K67" s="66"/>
      <c r="L67" s="66"/>
      <c r="M67" s="66"/>
      <c r="N67" s="66"/>
      <c r="O67" s="66"/>
      <c r="P67" s="66"/>
      <c r="Q67" s="66"/>
      <c r="R67" s="66"/>
      <c r="S67" s="66"/>
      <c r="T67" s="66"/>
      <c r="U67" s="66"/>
      <c r="V67" s="66"/>
      <c r="W67" s="66"/>
      <c r="X67" s="66"/>
      <c r="Y67" s="66"/>
      <c r="Z67" s="66"/>
      <c r="AA67" s="66"/>
    </row>
    <row r="68" spans="1:27" ht="14.45" hidden="1">
      <c r="A68" s="221" t="s">
        <v>385</v>
      </c>
      <c r="B68" s="66"/>
      <c r="C68" s="66"/>
      <c r="D68" s="66"/>
      <c r="E68" s="66"/>
      <c r="F68" s="66"/>
      <c r="G68" s="66"/>
      <c r="H68" s="66"/>
      <c r="I68" s="66"/>
      <c r="J68" s="66"/>
      <c r="K68" s="66"/>
      <c r="L68" s="66"/>
      <c r="M68" s="66"/>
      <c r="N68" s="66"/>
      <c r="O68" s="66"/>
      <c r="P68" s="66"/>
      <c r="Q68" s="66"/>
      <c r="R68" s="66"/>
      <c r="S68" s="66"/>
      <c r="T68" s="66"/>
      <c r="U68" s="66"/>
      <c r="V68" s="66"/>
      <c r="W68" s="66"/>
      <c r="X68" s="66"/>
      <c r="Y68" s="66"/>
      <c r="Z68" s="66"/>
      <c r="AA68" s="66"/>
    </row>
    <row r="69" spans="1:27" hidden="1">
      <c r="A69" s="66"/>
      <c r="B69" s="66"/>
      <c r="C69" s="66"/>
      <c r="D69" s="66"/>
      <c r="E69" s="66"/>
      <c r="F69" s="66"/>
      <c r="G69" s="66"/>
      <c r="H69" s="66"/>
      <c r="I69" s="66"/>
      <c r="J69" s="66"/>
      <c r="K69" s="66"/>
      <c r="L69" s="66"/>
      <c r="M69" s="66"/>
      <c r="N69" s="66"/>
      <c r="O69" s="66"/>
      <c r="P69" s="66"/>
      <c r="Q69" s="66"/>
      <c r="R69" s="66"/>
      <c r="S69" s="66"/>
      <c r="T69" s="66"/>
      <c r="U69" s="66"/>
      <c r="V69" s="66"/>
      <c r="W69" s="66"/>
      <c r="X69" s="66"/>
      <c r="Y69" s="66"/>
      <c r="Z69" s="66"/>
      <c r="AA69" s="66"/>
    </row>
    <row r="70" spans="1:27" hidden="1">
      <c r="A70" s="66"/>
      <c r="B70" s="66"/>
      <c r="C70" s="66"/>
      <c r="D70" s="66"/>
      <c r="E70" s="66"/>
      <c r="F70" s="66"/>
      <c r="G70" s="66"/>
      <c r="H70" s="66"/>
      <c r="I70" s="66"/>
      <c r="J70" s="66"/>
      <c r="K70" s="66"/>
      <c r="L70" s="66"/>
      <c r="M70" s="66"/>
      <c r="N70" s="66"/>
      <c r="O70" s="66"/>
      <c r="P70" s="66"/>
      <c r="Q70" s="66"/>
      <c r="R70" s="66"/>
      <c r="S70" s="66"/>
      <c r="T70" s="66"/>
      <c r="U70" s="66"/>
      <c r="V70" s="66"/>
      <c r="W70" s="66"/>
      <c r="X70" s="66"/>
      <c r="Y70" s="66"/>
      <c r="Z70" s="66"/>
      <c r="AA70" s="66"/>
    </row>
    <row r="71" spans="1:27" hidden="1">
      <c r="A71" s="66"/>
      <c r="B71" s="66"/>
      <c r="C71" s="66"/>
      <c r="D71" s="66"/>
      <c r="E71" s="66"/>
      <c r="F71" s="66"/>
      <c r="G71" s="66"/>
      <c r="H71" s="66"/>
      <c r="I71" s="66"/>
      <c r="J71" s="66"/>
      <c r="K71" s="66"/>
      <c r="L71" s="66"/>
      <c r="M71" s="66"/>
      <c r="N71" s="66"/>
      <c r="O71" s="66"/>
      <c r="P71" s="66"/>
      <c r="Q71" s="66"/>
      <c r="R71" s="66"/>
      <c r="S71" s="66"/>
      <c r="T71" s="66"/>
      <c r="U71" s="66"/>
      <c r="V71" s="66"/>
      <c r="W71" s="66"/>
      <c r="X71" s="66"/>
      <c r="Y71" s="66"/>
      <c r="Z71" s="66"/>
      <c r="AA71" s="66"/>
    </row>
    <row r="72" spans="1:27" hidden="1">
      <c r="A72" s="66"/>
      <c r="B72" s="66"/>
      <c r="C72" s="66"/>
      <c r="D72" s="66"/>
      <c r="E72" s="66"/>
      <c r="F72" s="66"/>
      <c r="G72" s="66"/>
      <c r="H72" s="66"/>
      <c r="I72" s="66"/>
      <c r="J72" s="66"/>
      <c r="K72" s="66"/>
      <c r="L72" s="66"/>
      <c r="M72" s="66"/>
      <c r="N72" s="66"/>
      <c r="O72" s="66"/>
      <c r="P72" s="66"/>
      <c r="Q72" s="66"/>
      <c r="R72" s="66"/>
      <c r="S72" s="66"/>
      <c r="T72" s="66"/>
      <c r="U72" s="66"/>
      <c r="V72" s="66"/>
      <c r="W72" s="66"/>
      <c r="X72" s="66"/>
      <c r="Y72" s="66"/>
      <c r="Z72" s="66"/>
      <c r="AA72" s="66"/>
    </row>
    <row r="73" spans="1:27" hidden="1">
      <c r="A73" s="66"/>
      <c r="B73" s="66"/>
      <c r="C73" s="66"/>
      <c r="D73" s="66"/>
      <c r="E73" s="66"/>
      <c r="F73" s="66"/>
      <c r="G73" s="66"/>
      <c r="H73" s="66"/>
      <c r="I73" s="66"/>
      <c r="J73" s="66"/>
      <c r="K73" s="66"/>
      <c r="L73" s="66"/>
      <c r="M73" s="66"/>
      <c r="N73" s="66"/>
      <c r="O73" s="66"/>
      <c r="P73" s="66"/>
      <c r="Q73" s="66"/>
      <c r="R73" s="66"/>
      <c r="S73" s="66"/>
      <c r="T73" s="66"/>
      <c r="U73" s="66"/>
      <c r="V73" s="66"/>
      <c r="W73" s="66"/>
      <c r="X73" s="66"/>
      <c r="Y73" s="66"/>
      <c r="Z73" s="66"/>
      <c r="AA73" s="66"/>
    </row>
    <row r="74" spans="1:27" hidden="1">
      <c r="A74" s="66"/>
      <c r="B74" s="66"/>
      <c r="C74" s="66"/>
      <c r="D74" s="66"/>
      <c r="E74" s="66"/>
      <c r="F74" s="66"/>
      <c r="G74" s="66"/>
      <c r="H74" s="66"/>
      <c r="I74" s="66"/>
      <c r="J74" s="66"/>
      <c r="K74" s="66"/>
      <c r="L74" s="66"/>
      <c r="M74" s="66"/>
      <c r="N74" s="66"/>
      <c r="O74" s="66"/>
      <c r="P74" s="66"/>
      <c r="Q74" s="66"/>
      <c r="R74" s="66"/>
      <c r="S74" s="66"/>
      <c r="T74" s="66"/>
      <c r="U74" s="66"/>
      <c r="V74" s="66"/>
      <c r="W74" s="66"/>
      <c r="X74" s="66"/>
      <c r="Y74" s="66"/>
      <c r="Z74" s="66"/>
      <c r="AA74" s="66"/>
    </row>
    <row r="75" spans="1:27" hidden="1">
      <c r="A75" s="66"/>
      <c r="B75" s="66"/>
      <c r="C75" s="66"/>
      <c r="D75" s="66"/>
      <c r="E75" s="66"/>
      <c r="F75" s="66"/>
      <c r="G75" s="66"/>
      <c r="H75" s="66"/>
      <c r="I75" s="66"/>
      <c r="J75" s="66"/>
      <c r="K75" s="66"/>
      <c r="L75" s="66"/>
      <c r="M75" s="66"/>
      <c r="N75" s="66"/>
      <c r="O75" s="66"/>
      <c r="P75" s="66"/>
      <c r="Q75" s="66"/>
      <c r="R75" s="66"/>
      <c r="S75" s="66"/>
      <c r="T75" s="66"/>
      <c r="U75" s="66"/>
      <c r="V75" s="66"/>
      <c r="W75" s="66"/>
      <c r="X75" s="66"/>
      <c r="Y75" s="66"/>
      <c r="Z75" s="66"/>
      <c r="AA75" s="66"/>
    </row>
    <row r="76" spans="1:27" hidden="1">
      <c r="A76" s="66"/>
      <c r="B76" s="66"/>
      <c r="C76" s="66"/>
      <c r="D76" s="66"/>
      <c r="E76" s="66"/>
      <c r="F76" s="66"/>
      <c r="G76" s="66"/>
      <c r="H76" s="66"/>
      <c r="I76" s="66"/>
      <c r="J76" s="66"/>
      <c r="K76" s="66"/>
      <c r="L76" s="66"/>
      <c r="M76" s="66"/>
      <c r="N76" s="66"/>
      <c r="O76" s="66"/>
      <c r="P76" s="66"/>
      <c r="Q76" s="66"/>
      <c r="R76" s="66"/>
      <c r="S76" s="66"/>
      <c r="T76" s="66"/>
      <c r="U76" s="66"/>
      <c r="V76" s="66"/>
      <c r="W76" s="66"/>
      <c r="X76" s="66"/>
      <c r="Y76" s="66"/>
      <c r="Z76" s="66"/>
      <c r="AA76" s="66"/>
    </row>
    <row r="77" spans="1:27" hidden="1">
      <c r="A77" s="66"/>
      <c r="B77" s="66"/>
      <c r="C77" s="66"/>
      <c r="D77" s="66"/>
      <c r="E77" s="66"/>
      <c r="F77" s="66"/>
      <c r="G77" s="66"/>
      <c r="H77" s="66"/>
      <c r="I77" s="66"/>
      <c r="J77" s="66"/>
      <c r="K77" s="66"/>
      <c r="L77" s="66"/>
      <c r="M77" s="66"/>
      <c r="N77" s="66"/>
      <c r="O77" s="66"/>
      <c r="P77" s="66"/>
      <c r="Q77" s="66"/>
      <c r="R77" s="66"/>
      <c r="S77" s="66"/>
      <c r="T77" s="66"/>
      <c r="U77" s="66"/>
      <c r="V77" s="66"/>
      <c r="W77" s="66"/>
      <c r="X77" s="66"/>
      <c r="Y77" s="66"/>
      <c r="Z77" s="66"/>
      <c r="AA77" s="66"/>
    </row>
    <row r="78" spans="1:27" hidden="1">
      <c r="A78" s="66"/>
      <c r="B78" s="66"/>
      <c r="C78" s="66"/>
      <c r="D78" s="66"/>
      <c r="E78" s="66"/>
      <c r="F78" s="66"/>
      <c r="G78" s="66"/>
      <c r="H78" s="66"/>
      <c r="I78" s="66"/>
      <c r="J78" s="66"/>
      <c r="K78" s="66"/>
      <c r="L78" s="66"/>
      <c r="M78" s="66"/>
      <c r="N78" s="66"/>
      <c r="O78" s="66"/>
      <c r="P78" s="66"/>
      <c r="Q78" s="66"/>
      <c r="R78" s="66"/>
      <c r="S78" s="66"/>
      <c r="T78" s="66"/>
      <c r="U78" s="66"/>
      <c r="V78" s="66"/>
      <c r="W78" s="66"/>
      <c r="X78" s="66"/>
      <c r="Y78" s="66"/>
      <c r="Z78" s="66"/>
      <c r="AA78" s="66"/>
    </row>
    <row r="79" spans="1:27" hidden="1">
      <c r="A79" s="66"/>
      <c r="B79" s="66"/>
      <c r="C79" s="66"/>
      <c r="D79" s="66"/>
      <c r="E79" s="66"/>
      <c r="F79" s="66"/>
      <c r="G79" s="66"/>
      <c r="H79" s="66"/>
      <c r="I79" s="66"/>
      <c r="J79" s="66"/>
      <c r="K79" s="66"/>
      <c r="L79" s="66"/>
      <c r="M79" s="66"/>
      <c r="N79" s="66"/>
      <c r="O79" s="66"/>
      <c r="P79" s="66"/>
      <c r="Q79" s="66"/>
      <c r="R79" s="66"/>
      <c r="S79" s="66"/>
      <c r="T79" s="66"/>
      <c r="U79" s="66"/>
      <c r="V79" s="66"/>
      <c r="W79" s="66"/>
      <c r="X79" s="66"/>
      <c r="Y79" s="66"/>
      <c r="Z79" s="66"/>
      <c r="AA79" s="66"/>
    </row>
    <row r="80" spans="1:27" hidden="1">
      <c r="A80" s="66"/>
      <c r="B80" s="66"/>
      <c r="C80" s="66"/>
      <c r="D80" s="66"/>
      <c r="E80" s="66"/>
      <c r="F80" s="66"/>
      <c r="G80" s="66"/>
      <c r="H80" s="66"/>
      <c r="I80" s="66"/>
      <c r="J80" s="66"/>
      <c r="K80" s="66"/>
      <c r="L80" s="66"/>
      <c r="M80" s="66"/>
      <c r="N80" s="66"/>
      <c r="O80" s="66"/>
      <c r="P80" s="66"/>
      <c r="Q80" s="66"/>
      <c r="R80" s="66"/>
      <c r="S80" s="66"/>
      <c r="T80" s="66"/>
      <c r="U80" s="66"/>
      <c r="V80" s="66"/>
      <c r="W80" s="66"/>
      <c r="X80" s="66"/>
      <c r="Y80" s="66"/>
      <c r="Z80" s="66"/>
      <c r="AA80" s="66"/>
    </row>
    <row r="81" spans="1:27" hidden="1">
      <c r="A81" s="66"/>
      <c r="B81" s="66"/>
      <c r="C81" s="66"/>
      <c r="D81" s="66"/>
      <c r="E81" s="66"/>
      <c r="F81" s="66"/>
      <c r="G81" s="66"/>
      <c r="H81" s="66"/>
      <c r="I81" s="66"/>
      <c r="J81" s="66"/>
      <c r="K81" s="66"/>
      <c r="L81" s="66"/>
      <c r="M81" s="66"/>
      <c r="N81" s="66"/>
      <c r="O81" s="66"/>
      <c r="P81" s="66"/>
      <c r="Q81" s="66"/>
      <c r="R81" s="66"/>
      <c r="S81" s="66"/>
      <c r="T81" s="66"/>
      <c r="U81" s="66"/>
      <c r="V81" s="66"/>
      <c r="W81" s="66"/>
      <c r="X81" s="66"/>
      <c r="Y81" s="66"/>
      <c r="Z81" s="66"/>
      <c r="AA81" s="66"/>
    </row>
    <row r="82" spans="1:27" hidden="1">
      <c r="A82" s="66"/>
      <c r="B82" s="66"/>
      <c r="C82" s="66"/>
      <c r="D82" s="66"/>
      <c r="E82" s="66"/>
      <c r="F82" s="66"/>
      <c r="G82" s="66"/>
      <c r="H82" s="66"/>
      <c r="I82" s="66"/>
      <c r="J82" s="66"/>
      <c r="K82" s="66"/>
      <c r="L82" s="66"/>
      <c r="M82" s="66"/>
      <c r="N82" s="66"/>
      <c r="O82" s="66"/>
      <c r="P82" s="66"/>
      <c r="Q82" s="66"/>
      <c r="R82" s="66"/>
      <c r="S82" s="66"/>
      <c r="T82" s="66"/>
      <c r="U82" s="66"/>
      <c r="V82" s="66"/>
      <c r="W82" s="66"/>
      <c r="X82" s="66"/>
      <c r="Y82" s="66"/>
      <c r="Z82" s="66"/>
      <c r="AA82" s="66"/>
    </row>
    <row r="83" spans="1:27" hidden="1">
      <c r="A83" s="403" t="s">
        <v>386</v>
      </c>
      <c r="B83" s="66"/>
      <c r="C83" s="66"/>
      <c r="D83" s="66"/>
      <c r="E83" s="66"/>
      <c r="F83" s="66"/>
      <c r="G83" s="66"/>
      <c r="H83" s="66"/>
      <c r="I83" s="66"/>
      <c r="J83" s="66"/>
      <c r="K83" s="66"/>
      <c r="L83" s="66"/>
      <c r="M83" s="66"/>
      <c r="N83" s="66"/>
      <c r="O83" s="66"/>
      <c r="P83" s="66"/>
      <c r="Q83" s="66"/>
      <c r="R83" s="66"/>
      <c r="S83" s="66"/>
      <c r="T83" s="66"/>
      <c r="U83" s="66"/>
      <c r="V83" s="66"/>
      <c r="W83" s="66"/>
      <c r="X83" s="66"/>
      <c r="Y83" s="66"/>
      <c r="Z83" s="66"/>
      <c r="AA83" s="66"/>
    </row>
    <row r="84" spans="1:27" hidden="1">
      <c r="A84" s="66"/>
      <c r="B84" s="66"/>
      <c r="C84" s="66"/>
      <c r="D84" s="66"/>
      <c r="E84" s="66"/>
      <c r="F84" s="66"/>
      <c r="G84" s="66"/>
      <c r="H84" s="66"/>
      <c r="I84" s="66"/>
      <c r="J84" s="66"/>
      <c r="K84" s="66"/>
      <c r="L84" s="66"/>
      <c r="M84" s="66"/>
      <c r="N84" s="66"/>
      <c r="O84" s="66"/>
      <c r="P84" s="66"/>
      <c r="Q84" s="66"/>
      <c r="R84" s="66"/>
      <c r="S84" s="66"/>
      <c r="T84" s="66"/>
      <c r="U84" s="66"/>
      <c r="V84" s="66"/>
      <c r="W84" s="66"/>
      <c r="X84" s="66"/>
      <c r="Y84" s="66"/>
      <c r="Z84" s="66"/>
      <c r="AA84" s="66"/>
    </row>
    <row r="85" spans="1:27" hidden="1">
      <c r="A85" s="66"/>
      <c r="B85" s="66"/>
      <c r="C85" s="66"/>
      <c r="D85" s="66"/>
      <c r="E85" s="66"/>
      <c r="F85" s="66"/>
      <c r="G85" s="66"/>
      <c r="H85" s="66"/>
      <c r="I85" s="66"/>
      <c r="J85" s="66"/>
      <c r="K85" s="66"/>
      <c r="L85" s="66"/>
      <c r="M85" s="66"/>
      <c r="N85" s="66"/>
      <c r="O85" s="66"/>
      <c r="P85" s="66"/>
      <c r="Q85" s="66"/>
      <c r="R85" s="66"/>
      <c r="S85" s="66"/>
      <c r="T85" s="66"/>
      <c r="U85" s="66"/>
      <c r="V85" s="66"/>
      <c r="W85" s="66"/>
      <c r="X85" s="66"/>
      <c r="Y85" s="66"/>
      <c r="Z85" s="66"/>
      <c r="AA85" s="66"/>
    </row>
    <row r="86" spans="1:27" hidden="1">
      <c r="A86" s="66"/>
      <c r="B86" s="66"/>
      <c r="C86" s="66"/>
      <c r="D86" s="66"/>
      <c r="E86" s="66"/>
      <c r="F86" s="66"/>
      <c r="G86" s="66"/>
      <c r="H86" s="66"/>
      <c r="I86" s="66"/>
      <c r="J86" s="66"/>
      <c r="K86" s="66"/>
      <c r="L86" s="66"/>
      <c r="M86" s="66"/>
      <c r="N86" s="66"/>
      <c r="O86" s="66"/>
      <c r="P86" s="66"/>
      <c r="Q86" s="66"/>
      <c r="R86" s="66"/>
      <c r="S86" s="66"/>
      <c r="T86" s="66"/>
      <c r="U86" s="66"/>
      <c r="V86" s="66"/>
      <c r="W86" s="66"/>
      <c r="X86" s="66"/>
      <c r="Y86" s="66"/>
      <c r="Z86" s="66"/>
      <c r="AA86" s="66"/>
    </row>
    <row r="87" spans="1:27" ht="14.45" hidden="1">
      <c r="A87"/>
      <c r="B87" s="66"/>
      <c r="C87" s="66"/>
      <c r="D87" s="66"/>
      <c r="E87" s="66"/>
      <c r="F87" s="66"/>
      <c r="G87" s="66"/>
      <c r="H87" s="66"/>
      <c r="I87" s="66"/>
      <c r="J87" s="66"/>
      <c r="K87" s="66"/>
      <c r="L87" s="66"/>
      <c r="M87" s="66"/>
      <c r="N87" s="66"/>
      <c r="O87" s="66"/>
      <c r="P87" s="66"/>
      <c r="Q87" s="66"/>
      <c r="R87" s="66"/>
      <c r="S87" s="66"/>
      <c r="T87" s="66"/>
      <c r="U87" s="66"/>
      <c r="V87" s="66"/>
      <c r="W87" s="66"/>
      <c r="X87" s="66"/>
      <c r="Y87" s="66"/>
      <c r="Z87" s="66"/>
      <c r="AA87" s="66"/>
    </row>
    <row r="88" spans="1:27" hidden="1">
      <c r="A88" s="66"/>
      <c r="B88" s="66"/>
      <c r="C88" s="66"/>
      <c r="D88" s="66"/>
      <c r="E88" s="66"/>
      <c r="F88" s="66"/>
      <c r="G88" s="66"/>
      <c r="H88" s="66"/>
      <c r="I88" s="66"/>
      <c r="J88" s="66"/>
      <c r="K88" s="66"/>
      <c r="L88" s="66"/>
      <c r="M88" s="66"/>
      <c r="N88" s="66"/>
      <c r="O88" s="66"/>
      <c r="P88" s="66"/>
      <c r="Q88" s="66"/>
      <c r="R88" s="66"/>
      <c r="S88" s="66"/>
      <c r="T88" s="66"/>
      <c r="U88" s="66"/>
      <c r="V88" s="66"/>
      <c r="W88" s="66"/>
      <c r="X88" s="66"/>
      <c r="Y88" s="66"/>
      <c r="Z88" s="66"/>
      <c r="AA88" s="66"/>
    </row>
    <row r="89" spans="1:27" hidden="1">
      <c r="A89" s="66"/>
      <c r="B89" s="66"/>
      <c r="C89" s="66"/>
      <c r="D89" s="66"/>
      <c r="E89" s="66"/>
      <c r="F89" s="66"/>
      <c r="G89" s="66"/>
      <c r="H89" s="66"/>
      <c r="I89" s="66"/>
      <c r="J89" s="66"/>
      <c r="K89" s="66"/>
      <c r="L89" s="66"/>
      <c r="M89" s="66"/>
      <c r="N89" s="66"/>
      <c r="O89" s="66"/>
      <c r="P89" s="66"/>
      <c r="Q89" s="66"/>
      <c r="R89" s="66"/>
      <c r="S89" s="66"/>
      <c r="T89" s="66"/>
      <c r="U89" s="66"/>
      <c r="V89" s="66"/>
      <c r="W89" s="66"/>
      <c r="X89" s="66"/>
      <c r="Y89" s="66"/>
      <c r="Z89" s="66"/>
      <c r="AA89" s="66"/>
    </row>
    <row r="90" spans="1:27" hidden="1">
      <c r="A90" s="66"/>
      <c r="B90" s="66"/>
      <c r="C90" s="66"/>
      <c r="D90" s="66"/>
      <c r="E90" s="66"/>
      <c r="F90" s="66"/>
      <c r="G90" s="66"/>
      <c r="H90" s="66"/>
      <c r="I90" s="66"/>
      <c r="J90" s="66"/>
      <c r="K90" s="66"/>
      <c r="L90" s="66"/>
      <c r="M90" s="66"/>
      <c r="N90" s="66"/>
      <c r="O90" s="66"/>
      <c r="P90" s="66"/>
      <c r="Q90" s="66"/>
      <c r="R90" s="66"/>
      <c r="S90" s="66"/>
      <c r="T90" s="66"/>
      <c r="U90" s="66"/>
      <c r="V90" s="66"/>
      <c r="W90" s="66"/>
      <c r="X90" s="66"/>
      <c r="Y90" s="66"/>
      <c r="Z90" s="66"/>
      <c r="AA90" s="66"/>
    </row>
    <row r="91" spans="1:27" hidden="1">
      <c r="A91" s="66"/>
      <c r="B91" s="66"/>
      <c r="C91" s="66"/>
      <c r="D91" s="66"/>
      <c r="E91" s="66"/>
      <c r="F91" s="66"/>
      <c r="G91" s="66"/>
      <c r="H91" s="66"/>
      <c r="I91" s="66"/>
      <c r="J91" s="66"/>
      <c r="K91" s="66"/>
      <c r="L91" s="66"/>
      <c r="M91" s="66"/>
      <c r="N91" s="66"/>
      <c r="O91" s="66"/>
      <c r="P91" s="66"/>
      <c r="Q91" s="66"/>
      <c r="R91" s="66"/>
      <c r="S91" s="66"/>
      <c r="T91" s="66"/>
      <c r="U91" s="66"/>
      <c r="V91" s="66"/>
      <c r="W91" s="66"/>
      <c r="X91" s="66"/>
      <c r="Y91" s="66"/>
      <c r="Z91" s="66"/>
      <c r="AA91" s="66"/>
    </row>
    <row r="92" spans="1:27" ht="14.45" hidden="1">
      <c r="A92"/>
      <c r="B92" s="66"/>
      <c r="C92" s="66"/>
      <c r="D92" s="66"/>
      <c r="E92" s="66"/>
      <c r="F92" s="66"/>
      <c r="G92" s="66"/>
      <c r="H92" s="66"/>
      <c r="I92" s="66"/>
      <c r="J92" s="66"/>
      <c r="K92" s="66"/>
      <c r="L92" s="66"/>
      <c r="M92" s="66"/>
      <c r="N92" s="66"/>
      <c r="O92" s="66"/>
      <c r="P92" s="66"/>
      <c r="Q92" s="66"/>
      <c r="R92" s="66"/>
      <c r="S92" s="66"/>
      <c r="T92" s="66"/>
      <c r="U92" s="66"/>
      <c r="V92" s="66"/>
      <c r="W92" s="66"/>
      <c r="X92" s="66"/>
      <c r="Y92" s="66"/>
      <c r="Z92" s="66"/>
      <c r="AA92" s="66"/>
    </row>
    <row r="93" spans="1:27" hidden="1">
      <c r="A93" s="66"/>
      <c r="B93" s="66"/>
      <c r="C93" s="66"/>
      <c r="D93" s="66"/>
      <c r="E93" s="66"/>
      <c r="F93" s="66"/>
      <c r="G93" s="66"/>
      <c r="H93" s="66"/>
      <c r="I93" s="66"/>
      <c r="J93" s="66"/>
      <c r="K93" s="66"/>
      <c r="L93" s="66"/>
      <c r="M93" s="66"/>
      <c r="N93" s="66"/>
      <c r="O93" s="66"/>
      <c r="P93" s="66"/>
      <c r="Q93" s="66"/>
      <c r="R93" s="66"/>
      <c r="S93" s="66"/>
      <c r="T93" s="66"/>
      <c r="U93" s="66"/>
      <c r="V93" s="66"/>
      <c r="W93" s="66"/>
      <c r="X93" s="66"/>
      <c r="Y93" s="66"/>
      <c r="Z93" s="66"/>
      <c r="AA93" s="66"/>
    </row>
    <row r="94" spans="1:27" hidden="1">
      <c r="A94" s="66"/>
      <c r="B94" s="66"/>
      <c r="C94" s="66"/>
      <c r="D94" s="66"/>
      <c r="E94" s="66"/>
      <c r="F94" s="66"/>
      <c r="G94" s="66"/>
      <c r="H94" s="66"/>
      <c r="I94" s="66"/>
      <c r="J94" s="66"/>
      <c r="K94" s="66"/>
      <c r="L94" s="66"/>
      <c r="M94" s="66"/>
      <c r="N94" s="66"/>
      <c r="O94" s="66"/>
      <c r="P94" s="66"/>
      <c r="Q94" s="66"/>
      <c r="R94" s="66"/>
      <c r="S94" s="66"/>
      <c r="T94" s="66"/>
      <c r="U94" s="66"/>
      <c r="V94" s="66"/>
      <c r="W94" s="66"/>
      <c r="X94" s="66"/>
      <c r="Y94" s="66"/>
      <c r="Z94" s="66"/>
      <c r="AA94" s="66"/>
    </row>
    <row r="95" spans="1:27" hidden="1">
      <c r="A95" s="66"/>
      <c r="B95" s="66"/>
      <c r="C95" s="66"/>
      <c r="D95" s="66"/>
      <c r="E95" s="66"/>
      <c r="F95" s="66"/>
      <c r="G95" s="66"/>
      <c r="H95" s="66"/>
      <c r="I95" s="66"/>
      <c r="J95" s="66"/>
      <c r="K95" s="66"/>
      <c r="L95" s="66"/>
      <c r="M95" s="66"/>
      <c r="N95" s="66"/>
      <c r="O95" s="66"/>
      <c r="P95" s="66"/>
      <c r="Q95" s="66"/>
      <c r="R95" s="66"/>
      <c r="S95" s="66"/>
      <c r="T95" s="66"/>
      <c r="U95" s="66"/>
      <c r="V95" s="66"/>
      <c r="W95" s="66"/>
      <c r="X95" s="66"/>
      <c r="Y95" s="66"/>
      <c r="Z95" s="66"/>
      <c r="AA95" s="66"/>
    </row>
    <row r="96" spans="1:27" hidden="1">
      <c r="A96" s="66"/>
      <c r="B96" s="66"/>
      <c r="C96" s="66"/>
      <c r="D96" s="66"/>
      <c r="E96" s="66"/>
      <c r="F96" s="66"/>
      <c r="G96" s="66"/>
      <c r="H96" s="66"/>
      <c r="I96" s="66"/>
      <c r="J96" s="66"/>
      <c r="K96" s="66"/>
      <c r="L96" s="66"/>
      <c r="M96" s="66"/>
      <c r="N96" s="66"/>
      <c r="O96" s="66"/>
      <c r="P96" s="66"/>
      <c r="Q96" s="66"/>
      <c r="R96" s="66"/>
      <c r="S96" s="66"/>
      <c r="T96" s="66"/>
      <c r="U96" s="66"/>
      <c r="V96" s="66"/>
      <c r="W96" s="66"/>
      <c r="X96" s="66"/>
      <c r="Y96" s="66"/>
      <c r="Z96" s="66"/>
      <c r="AA96" s="66"/>
    </row>
    <row r="97" spans="1:27" hidden="1">
      <c r="A97" s="66"/>
      <c r="B97" s="66"/>
      <c r="C97" s="66"/>
      <c r="D97" s="66"/>
      <c r="E97" s="66"/>
      <c r="F97" s="66"/>
      <c r="G97" s="66"/>
      <c r="H97" s="66"/>
      <c r="I97" s="66"/>
      <c r="J97" s="66"/>
      <c r="K97" s="66"/>
      <c r="L97" s="66"/>
      <c r="M97" s="66"/>
      <c r="N97" s="66"/>
      <c r="O97" s="66"/>
      <c r="P97" s="66"/>
      <c r="Q97" s="66"/>
      <c r="R97" s="66"/>
      <c r="S97" s="66"/>
      <c r="T97" s="66"/>
      <c r="U97" s="66"/>
      <c r="V97" s="66"/>
      <c r="W97" s="66"/>
      <c r="X97" s="66"/>
      <c r="Y97" s="66"/>
      <c r="Z97" s="66"/>
      <c r="AA97" s="66"/>
    </row>
    <row r="98" spans="1:27" hidden="1">
      <c r="A98" s="66"/>
      <c r="B98" s="66"/>
      <c r="C98" s="66"/>
      <c r="D98" s="66"/>
      <c r="E98" s="66"/>
      <c r="F98" s="66"/>
      <c r="G98" s="66"/>
      <c r="H98" s="66"/>
      <c r="I98" s="66"/>
      <c r="J98" s="66"/>
      <c r="K98" s="66"/>
      <c r="L98" s="66"/>
      <c r="M98" s="66"/>
      <c r="N98" s="66"/>
      <c r="O98" s="66"/>
      <c r="P98" s="66"/>
      <c r="Q98" s="66"/>
      <c r="R98" s="66"/>
      <c r="S98" s="66"/>
      <c r="T98" s="66"/>
      <c r="U98" s="66"/>
      <c r="V98" s="66"/>
      <c r="W98" s="66"/>
      <c r="X98" s="66"/>
      <c r="Y98" s="66"/>
      <c r="Z98" s="66"/>
      <c r="AA98" s="66"/>
    </row>
    <row r="99" spans="1:27" hidden="1">
      <c r="A99" s="66"/>
      <c r="B99" s="66"/>
      <c r="C99" s="66"/>
      <c r="D99" s="66"/>
      <c r="E99" s="66"/>
      <c r="F99" s="66"/>
      <c r="G99" s="66"/>
      <c r="H99" s="66"/>
      <c r="I99" s="66"/>
      <c r="J99" s="66"/>
      <c r="K99" s="66"/>
      <c r="L99" s="66"/>
      <c r="M99" s="66"/>
      <c r="N99" s="66"/>
      <c r="O99" s="66"/>
      <c r="P99" s="66"/>
      <c r="Q99" s="66"/>
      <c r="R99" s="66"/>
      <c r="S99" s="66"/>
      <c r="T99" s="66"/>
      <c r="U99" s="66"/>
      <c r="V99" s="66"/>
      <c r="W99" s="66"/>
      <c r="X99" s="66"/>
      <c r="Y99" s="66"/>
      <c r="Z99" s="66"/>
      <c r="AA99" s="66"/>
    </row>
    <row r="100" spans="1:27" hidden="1">
      <c r="A100" s="66"/>
      <c r="B100" s="66"/>
      <c r="C100" s="66"/>
      <c r="D100" s="66"/>
      <c r="E100" s="66"/>
      <c r="F100" s="66"/>
      <c r="G100" s="66"/>
      <c r="H100" s="66"/>
      <c r="I100" s="66"/>
      <c r="J100" s="66"/>
      <c r="K100" s="66"/>
      <c r="L100" s="66"/>
      <c r="M100" s="66"/>
      <c r="N100" s="66"/>
      <c r="O100" s="66"/>
      <c r="P100" s="66"/>
      <c r="Q100" s="66"/>
      <c r="R100" s="66"/>
      <c r="S100" s="66"/>
      <c r="T100" s="66"/>
      <c r="U100" s="66"/>
      <c r="V100" s="66"/>
      <c r="W100" s="66"/>
      <c r="X100" s="66"/>
      <c r="Y100" s="66"/>
      <c r="Z100" s="66"/>
      <c r="AA100" s="66"/>
    </row>
    <row r="101" spans="1:27" hidden="1">
      <c r="A101" s="66"/>
      <c r="B101" s="66"/>
      <c r="C101" s="66"/>
      <c r="D101" s="66"/>
      <c r="E101" s="66"/>
      <c r="F101" s="66"/>
      <c r="G101" s="66"/>
      <c r="H101" s="66"/>
      <c r="I101" s="66"/>
      <c r="J101" s="66"/>
      <c r="K101" s="66"/>
      <c r="L101" s="66"/>
      <c r="M101" s="66"/>
      <c r="N101" s="66"/>
      <c r="O101" s="66"/>
      <c r="P101" s="66"/>
      <c r="Q101" s="66"/>
      <c r="R101" s="66"/>
      <c r="S101" s="66"/>
      <c r="T101" s="66"/>
      <c r="U101" s="66"/>
      <c r="V101" s="66"/>
      <c r="W101" s="66"/>
      <c r="X101" s="66"/>
      <c r="Y101" s="66"/>
      <c r="Z101" s="66"/>
      <c r="AA101" s="66"/>
    </row>
    <row r="102" spans="1:27" hidden="1">
      <c r="A102" s="66"/>
      <c r="B102" s="66"/>
      <c r="C102" s="66"/>
      <c r="D102" s="66"/>
      <c r="E102" s="66"/>
      <c r="F102" s="66"/>
      <c r="G102" s="66"/>
      <c r="H102" s="66"/>
      <c r="I102" s="66"/>
      <c r="J102" s="66"/>
      <c r="K102" s="66"/>
      <c r="L102" s="66"/>
      <c r="M102" s="66"/>
      <c r="N102" s="66"/>
      <c r="O102" s="66"/>
      <c r="P102" s="66"/>
      <c r="Q102" s="66"/>
      <c r="R102" s="66"/>
      <c r="S102" s="66"/>
      <c r="T102" s="66"/>
      <c r="U102" s="66"/>
      <c r="V102" s="66"/>
      <c r="W102" s="66"/>
      <c r="X102" s="66"/>
      <c r="Y102" s="66"/>
      <c r="Z102" s="66"/>
      <c r="AA102" s="66"/>
    </row>
    <row r="103" spans="1:27" hidden="1">
      <c r="A103" s="66"/>
      <c r="B103" s="66"/>
      <c r="C103" s="66"/>
      <c r="D103" s="66"/>
      <c r="E103" s="66"/>
      <c r="F103" s="66"/>
      <c r="G103" s="66"/>
      <c r="H103" s="66"/>
      <c r="I103" s="66"/>
      <c r="J103" s="66"/>
      <c r="K103" s="66"/>
      <c r="L103" s="66"/>
      <c r="M103" s="66"/>
      <c r="N103" s="66"/>
      <c r="O103" s="66"/>
      <c r="P103" s="66"/>
      <c r="Q103" s="66"/>
      <c r="R103" s="66"/>
      <c r="S103" s="66"/>
      <c r="T103" s="66"/>
      <c r="U103" s="66"/>
      <c r="V103" s="66"/>
      <c r="W103" s="66"/>
      <c r="X103" s="66"/>
      <c r="Y103" s="66"/>
      <c r="Z103" s="66"/>
      <c r="AA103" s="66"/>
    </row>
    <row r="104" spans="1:27" hidden="1">
      <c r="A104" s="66"/>
      <c r="B104" s="66"/>
      <c r="C104" s="66"/>
      <c r="D104" s="66"/>
      <c r="E104" s="66"/>
      <c r="F104" s="66"/>
      <c r="G104" s="66"/>
      <c r="H104" s="66"/>
      <c r="I104" s="66"/>
      <c r="J104" s="66"/>
      <c r="K104" s="66"/>
      <c r="L104" s="66"/>
      <c r="M104" s="66"/>
      <c r="N104" s="66"/>
      <c r="O104" s="66"/>
      <c r="P104" s="66"/>
      <c r="Q104" s="66"/>
      <c r="R104" s="66"/>
      <c r="S104" s="66"/>
      <c r="T104" s="66"/>
      <c r="U104" s="66"/>
      <c r="V104" s="66"/>
      <c r="W104" s="66"/>
      <c r="X104" s="66"/>
      <c r="Y104" s="66"/>
      <c r="Z104" s="66"/>
      <c r="AA104" s="66"/>
    </row>
    <row r="105" spans="1:27" hidden="1">
      <c r="A105" s="66"/>
      <c r="B105" s="66"/>
      <c r="C105" s="66"/>
      <c r="D105" s="66"/>
      <c r="E105" s="66"/>
      <c r="F105" s="66"/>
      <c r="G105" s="66"/>
      <c r="H105" s="66"/>
      <c r="I105" s="66"/>
      <c r="J105" s="66"/>
      <c r="K105" s="66"/>
      <c r="L105" s="66"/>
      <c r="M105" s="66"/>
      <c r="N105" s="66"/>
      <c r="O105" s="66"/>
      <c r="P105" s="66"/>
      <c r="Q105" s="66"/>
      <c r="R105" s="66"/>
      <c r="S105" s="66"/>
      <c r="T105" s="66"/>
      <c r="U105" s="66"/>
      <c r="V105" s="66"/>
      <c r="W105" s="66"/>
      <c r="X105" s="66"/>
      <c r="Y105" s="66"/>
      <c r="Z105" s="66"/>
      <c r="AA105" s="66"/>
    </row>
    <row r="106" spans="1:27" hidden="1">
      <c r="A106" s="66"/>
      <c r="B106" s="66"/>
      <c r="C106" s="66"/>
      <c r="D106" s="66"/>
      <c r="E106" s="66"/>
      <c r="F106" s="66"/>
      <c r="G106" s="66"/>
      <c r="H106" s="66"/>
      <c r="I106" s="66"/>
      <c r="J106" s="66"/>
      <c r="K106" s="66"/>
      <c r="L106" s="66"/>
      <c r="M106" s="66"/>
      <c r="N106" s="66"/>
      <c r="O106" s="66"/>
      <c r="P106" s="66"/>
      <c r="Q106" s="66"/>
      <c r="R106" s="66"/>
      <c r="S106" s="66"/>
      <c r="T106" s="66"/>
      <c r="U106" s="66"/>
      <c r="V106" s="66"/>
      <c r="W106" s="66"/>
      <c r="X106" s="66"/>
      <c r="Y106" s="66"/>
      <c r="Z106" s="66"/>
      <c r="AA106" s="66"/>
    </row>
    <row r="107" spans="1:27" hidden="1">
      <c r="A107" s="66"/>
      <c r="B107" s="66"/>
      <c r="C107" s="66"/>
      <c r="D107" s="66"/>
      <c r="E107" s="66"/>
      <c r="F107" s="66"/>
      <c r="G107" s="66"/>
      <c r="H107" s="66"/>
      <c r="I107" s="66"/>
      <c r="J107" s="66"/>
      <c r="K107" s="66"/>
      <c r="L107" s="66"/>
      <c r="M107" s="66"/>
      <c r="N107" s="66"/>
      <c r="O107" s="66"/>
      <c r="P107" s="66"/>
      <c r="Q107" s="66"/>
      <c r="R107" s="66"/>
      <c r="S107" s="66"/>
      <c r="T107" s="66"/>
      <c r="U107" s="66"/>
      <c r="V107" s="66"/>
      <c r="W107" s="66"/>
      <c r="X107" s="66"/>
      <c r="Y107" s="66"/>
      <c r="Z107" s="66"/>
      <c r="AA107" s="66"/>
    </row>
    <row r="108" spans="1:27" hidden="1">
      <c r="A108" s="66"/>
      <c r="B108" s="66"/>
      <c r="C108" s="66"/>
      <c r="D108" s="66"/>
      <c r="E108" s="66"/>
      <c r="F108" s="66"/>
      <c r="G108" s="66"/>
      <c r="H108" s="66"/>
      <c r="I108" s="66"/>
      <c r="J108" s="66"/>
      <c r="K108" s="66"/>
      <c r="L108" s="66"/>
      <c r="M108" s="66"/>
      <c r="N108" s="66"/>
      <c r="O108" s="66"/>
      <c r="P108" s="66"/>
      <c r="Q108" s="66"/>
      <c r="R108" s="66"/>
      <c r="S108" s="66"/>
      <c r="T108" s="66"/>
      <c r="U108" s="66"/>
      <c r="V108" s="66"/>
      <c r="W108" s="66"/>
      <c r="X108" s="66"/>
      <c r="Y108" s="66"/>
      <c r="Z108" s="66"/>
      <c r="AA108" s="66"/>
    </row>
    <row r="109" spans="1:27" hidden="1">
      <c r="A109" s="66"/>
      <c r="B109" s="66"/>
      <c r="C109" s="66"/>
      <c r="D109" s="66"/>
      <c r="E109" s="66"/>
      <c r="F109" s="66"/>
      <c r="G109" s="66"/>
      <c r="H109" s="66"/>
      <c r="I109" s="66"/>
      <c r="J109" s="66"/>
      <c r="K109" s="66"/>
      <c r="L109" s="66"/>
      <c r="M109" s="66"/>
      <c r="N109" s="66"/>
      <c r="O109" s="66"/>
      <c r="P109" s="66"/>
      <c r="Q109" s="66"/>
      <c r="R109" s="66"/>
      <c r="S109" s="66"/>
      <c r="T109" s="66"/>
      <c r="U109" s="66"/>
      <c r="V109" s="66"/>
      <c r="W109" s="66"/>
      <c r="X109" s="66"/>
      <c r="Y109" s="66"/>
      <c r="Z109" s="66"/>
      <c r="AA109" s="66"/>
    </row>
    <row r="110" spans="1:27" hidden="1">
      <c r="A110" s="66"/>
      <c r="B110" s="66"/>
      <c r="C110" s="66"/>
      <c r="D110" s="66"/>
      <c r="E110" s="66"/>
      <c r="F110" s="66"/>
      <c r="G110" s="66"/>
      <c r="H110" s="66"/>
      <c r="I110" s="66"/>
      <c r="J110" s="66"/>
      <c r="K110" s="66"/>
      <c r="L110" s="66"/>
      <c r="M110" s="66"/>
      <c r="N110" s="66"/>
      <c r="O110" s="66"/>
      <c r="P110" s="66"/>
      <c r="Q110" s="66"/>
      <c r="R110" s="66"/>
      <c r="S110" s="66"/>
      <c r="T110" s="66"/>
      <c r="U110" s="66"/>
      <c r="V110" s="66"/>
      <c r="W110" s="66"/>
      <c r="X110" s="66"/>
      <c r="Y110" s="66"/>
      <c r="Z110" s="66"/>
      <c r="AA110" s="66"/>
    </row>
    <row r="111" spans="1:27" hidden="1">
      <c r="A111" s="66"/>
      <c r="B111" s="66"/>
      <c r="C111" s="66"/>
      <c r="D111" s="66"/>
      <c r="E111" s="66"/>
      <c r="F111" s="66"/>
      <c r="G111" s="66"/>
      <c r="H111" s="66"/>
      <c r="I111" s="66"/>
      <c r="J111" s="66"/>
      <c r="K111" s="66"/>
      <c r="L111" s="66"/>
      <c r="M111" s="66"/>
      <c r="N111" s="66"/>
      <c r="O111" s="66"/>
      <c r="P111" s="66"/>
      <c r="Q111" s="66"/>
      <c r="R111" s="66"/>
      <c r="S111" s="66"/>
      <c r="T111" s="66"/>
      <c r="U111" s="66"/>
      <c r="V111" s="66"/>
      <c r="W111" s="66"/>
      <c r="X111" s="66"/>
      <c r="Y111" s="66"/>
      <c r="Z111" s="66"/>
      <c r="AA111" s="66"/>
    </row>
    <row r="112" spans="1:27" hidden="1">
      <c r="A112" s="66"/>
      <c r="B112" s="66"/>
      <c r="C112" s="66"/>
      <c r="D112" s="66"/>
      <c r="E112" s="66"/>
      <c r="F112" s="66"/>
      <c r="G112" s="66"/>
      <c r="H112" s="66"/>
      <c r="I112" s="66"/>
      <c r="J112" s="66"/>
      <c r="K112" s="66"/>
      <c r="L112" s="66"/>
      <c r="M112" s="66"/>
      <c r="N112" s="66"/>
      <c r="O112" s="66"/>
      <c r="P112" s="66"/>
      <c r="Q112" s="66"/>
      <c r="R112" s="66"/>
      <c r="S112" s="66"/>
      <c r="T112" s="66"/>
      <c r="U112" s="66"/>
      <c r="V112" s="66"/>
      <c r="W112" s="66"/>
      <c r="X112" s="66"/>
      <c r="Y112" s="66"/>
      <c r="Z112" s="66"/>
      <c r="AA112" s="66"/>
    </row>
    <row r="113" spans="1:27" hidden="1">
      <c r="A113" s="66"/>
      <c r="B113" s="66"/>
      <c r="C113" s="66"/>
      <c r="D113" s="66"/>
      <c r="E113" s="66"/>
      <c r="F113" s="66"/>
      <c r="G113" s="66"/>
      <c r="H113" s="66"/>
      <c r="I113" s="66"/>
      <c r="J113" s="66"/>
      <c r="K113" s="66"/>
      <c r="L113" s="66"/>
      <c r="M113" s="66"/>
      <c r="N113" s="66"/>
      <c r="O113" s="66"/>
      <c r="P113" s="66"/>
      <c r="Q113" s="66"/>
      <c r="R113" s="66"/>
      <c r="S113" s="66"/>
      <c r="T113" s="66"/>
      <c r="U113" s="66"/>
      <c r="V113" s="66"/>
      <c r="W113" s="66"/>
      <c r="X113" s="66"/>
      <c r="Y113" s="66"/>
      <c r="Z113" s="66"/>
      <c r="AA113" s="66"/>
    </row>
    <row r="114" spans="1:27" hidden="1">
      <c r="A114" s="66"/>
      <c r="B114" s="66"/>
      <c r="C114" s="66"/>
      <c r="D114" s="66"/>
      <c r="E114" s="66"/>
      <c r="F114" s="66"/>
      <c r="G114" s="66"/>
      <c r="H114" s="66"/>
      <c r="I114" s="66"/>
      <c r="J114" s="66"/>
      <c r="K114" s="66"/>
      <c r="L114" s="66"/>
      <c r="M114" s="66"/>
      <c r="N114" s="66"/>
      <c r="O114" s="66"/>
      <c r="P114" s="66"/>
      <c r="Q114" s="66"/>
      <c r="R114" s="66"/>
      <c r="S114" s="66"/>
      <c r="T114" s="66"/>
      <c r="U114" s="66"/>
      <c r="V114" s="66"/>
      <c r="W114" s="66"/>
      <c r="X114" s="66"/>
      <c r="Y114" s="66"/>
      <c r="Z114" s="66"/>
      <c r="AA114" s="66"/>
    </row>
    <row r="115" spans="1:27" hidden="1">
      <c r="A115" s="66"/>
      <c r="B115" s="66"/>
      <c r="C115" s="66"/>
      <c r="D115" s="66"/>
      <c r="E115" s="66"/>
      <c r="F115" s="66"/>
      <c r="G115" s="66"/>
      <c r="H115" s="66"/>
      <c r="I115" s="66"/>
      <c r="J115" s="66"/>
      <c r="K115" s="66"/>
      <c r="L115" s="66"/>
      <c r="M115" s="66"/>
      <c r="N115" s="66"/>
      <c r="O115" s="66"/>
      <c r="P115" s="66"/>
      <c r="Q115" s="66"/>
      <c r="R115" s="66"/>
      <c r="S115" s="66"/>
      <c r="T115" s="66"/>
      <c r="U115" s="66"/>
      <c r="V115" s="66"/>
      <c r="W115" s="66"/>
      <c r="X115" s="66"/>
      <c r="Y115" s="66"/>
      <c r="Z115" s="66"/>
      <c r="AA115" s="66"/>
    </row>
    <row r="116" spans="1:27" hidden="1">
      <c r="A116" s="66"/>
      <c r="B116" s="66"/>
      <c r="C116" s="66"/>
      <c r="D116" s="66"/>
      <c r="E116" s="66"/>
      <c r="F116" s="66"/>
      <c r="G116" s="66"/>
      <c r="H116" s="66"/>
      <c r="I116" s="66"/>
      <c r="J116" s="66"/>
      <c r="K116" s="66"/>
      <c r="L116" s="66"/>
      <c r="M116" s="66"/>
      <c r="N116" s="66"/>
      <c r="O116" s="66"/>
      <c r="P116" s="66"/>
      <c r="Q116" s="66"/>
      <c r="R116" s="66"/>
      <c r="S116" s="66"/>
      <c r="T116" s="66"/>
      <c r="U116" s="66"/>
      <c r="V116" s="66"/>
      <c r="W116" s="66"/>
      <c r="X116" s="66"/>
      <c r="Y116" s="66"/>
      <c r="Z116" s="66"/>
      <c r="AA116" s="66"/>
    </row>
    <row r="117" spans="1:27" hidden="1">
      <c r="A117" s="66"/>
      <c r="B117" s="66"/>
      <c r="C117" s="66"/>
      <c r="D117" s="66"/>
      <c r="E117" s="66"/>
      <c r="F117" s="66"/>
      <c r="G117" s="66"/>
      <c r="H117" s="66"/>
      <c r="I117" s="66"/>
      <c r="J117" s="66"/>
      <c r="K117" s="66"/>
      <c r="L117" s="66"/>
      <c r="M117" s="66"/>
      <c r="N117" s="66"/>
      <c r="O117" s="66"/>
      <c r="P117" s="66"/>
      <c r="Q117" s="66"/>
      <c r="R117" s="66"/>
      <c r="S117" s="66"/>
      <c r="T117" s="66"/>
      <c r="U117" s="66"/>
      <c r="V117" s="66"/>
      <c r="W117" s="66"/>
      <c r="X117" s="66"/>
      <c r="Y117" s="66"/>
      <c r="Z117" s="66"/>
      <c r="AA117" s="66"/>
    </row>
    <row r="118" spans="1:27" hidden="1">
      <c r="A118" s="66"/>
      <c r="B118" s="66"/>
      <c r="C118" s="66"/>
      <c r="D118" s="66"/>
      <c r="E118" s="66"/>
      <c r="F118" s="66"/>
      <c r="G118" s="66"/>
      <c r="H118" s="66"/>
      <c r="I118" s="66"/>
      <c r="J118" s="66"/>
      <c r="K118" s="66"/>
      <c r="L118" s="66"/>
      <c r="M118" s="66"/>
      <c r="N118" s="66"/>
      <c r="O118" s="66"/>
      <c r="P118" s="66"/>
      <c r="Q118" s="66"/>
      <c r="R118" s="66"/>
      <c r="S118" s="66"/>
      <c r="T118" s="66"/>
      <c r="U118" s="66"/>
      <c r="V118" s="66"/>
      <c r="W118" s="66"/>
      <c r="X118" s="66"/>
      <c r="Y118" s="66"/>
      <c r="Z118" s="66"/>
      <c r="AA118" s="66"/>
    </row>
    <row r="119" spans="1:27" hidden="1">
      <c r="A119" s="66"/>
      <c r="B119" s="66"/>
      <c r="C119" s="66"/>
      <c r="D119" s="66"/>
      <c r="E119" s="66"/>
      <c r="F119" s="66"/>
      <c r="G119" s="66"/>
      <c r="H119" s="66"/>
      <c r="I119" s="66"/>
      <c r="J119" s="66"/>
      <c r="K119" s="66"/>
      <c r="L119" s="66"/>
      <c r="M119" s="66"/>
      <c r="N119" s="66"/>
      <c r="O119" s="66"/>
      <c r="P119" s="66"/>
      <c r="Q119" s="66"/>
      <c r="R119" s="66"/>
      <c r="S119" s="66"/>
      <c r="T119" s="66"/>
      <c r="U119" s="66"/>
      <c r="V119" s="66"/>
      <c r="W119" s="66"/>
      <c r="X119" s="66"/>
      <c r="Y119" s="66"/>
      <c r="Z119" s="66"/>
      <c r="AA119" s="66"/>
    </row>
    <row r="120" spans="1:27" hidden="1">
      <c r="A120" s="66"/>
      <c r="B120" s="66"/>
      <c r="C120" s="66"/>
      <c r="D120" s="66"/>
      <c r="E120" s="66"/>
      <c r="F120" s="66"/>
      <c r="G120" s="66"/>
      <c r="H120" s="66"/>
      <c r="I120" s="66"/>
      <c r="J120" s="66"/>
      <c r="K120" s="66"/>
      <c r="L120" s="66"/>
      <c r="M120" s="66"/>
      <c r="N120" s="66"/>
      <c r="O120" s="66"/>
      <c r="P120" s="66"/>
      <c r="Q120" s="66"/>
      <c r="R120" s="66"/>
      <c r="S120" s="66"/>
      <c r="T120" s="66"/>
      <c r="U120" s="66"/>
      <c r="V120" s="66"/>
      <c r="W120" s="66"/>
      <c r="X120" s="66"/>
      <c r="Y120" s="66"/>
      <c r="Z120" s="66"/>
      <c r="AA120" s="66"/>
    </row>
    <row r="121" spans="1:27" hidden="1">
      <c r="A121" s="66"/>
      <c r="B121" s="66"/>
      <c r="C121" s="66"/>
      <c r="D121" s="66"/>
      <c r="E121" s="66"/>
      <c r="F121" s="66"/>
      <c r="G121" s="66"/>
      <c r="H121" s="66"/>
      <c r="I121" s="66"/>
      <c r="J121" s="66"/>
      <c r="K121" s="66"/>
      <c r="L121" s="66"/>
      <c r="M121" s="66"/>
      <c r="N121" s="66"/>
      <c r="O121" s="66"/>
      <c r="P121" s="66"/>
      <c r="Q121" s="66"/>
      <c r="R121" s="66"/>
      <c r="S121" s="66"/>
      <c r="T121" s="66"/>
      <c r="U121" s="66"/>
      <c r="V121" s="66"/>
      <c r="W121" s="66"/>
      <c r="X121" s="66"/>
      <c r="Y121" s="66"/>
      <c r="Z121" s="66"/>
      <c r="AA121" s="66"/>
    </row>
    <row r="122" spans="1:27" hidden="1">
      <c r="A122" s="66"/>
      <c r="B122" s="66"/>
      <c r="C122" s="66"/>
      <c r="D122" s="66"/>
      <c r="E122" s="66"/>
      <c r="F122" s="66"/>
      <c r="G122" s="66"/>
      <c r="H122" s="66"/>
      <c r="I122" s="66"/>
      <c r="J122" s="66"/>
      <c r="K122" s="66"/>
      <c r="L122" s="66"/>
      <c r="M122" s="66"/>
      <c r="N122" s="66"/>
      <c r="O122" s="66"/>
      <c r="P122" s="66"/>
      <c r="Q122" s="66"/>
      <c r="R122" s="66"/>
      <c r="S122" s="66"/>
      <c r="T122" s="66"/>
      <c r="U122" s="66"/>
      <c r="V122" s="66"/>
      <c r="W122" s="66"/>
      <c r="X122" s="66"/>
      <c r="Y122" s="66"/>
      <c r="Z122" s="66"/>
      <c r="AA122" s="66"/>
    </row>
    <row r="123" spans="1:27" hidden="1">
      <c r="A123" s="66"/>
      <c r="B123" s="66"/>
      <c r="C123" s="66"/>
      <c r="D123" s="66"/>
      <c r="E123" s="66"/>
      <c r="F123" s="66"/>
      <c r="G123" s="66"/>
      <c r="H123" s="66"/>
      <c r="I123" s="66"/>
      <c r="J123" s="66"/>
      <c r="K123" s="66"/>
      <c r="L123" s="66"/>
      <c r="M123" s="66"/>
      <c r="N123" s="66"/>
      <c r="O123" s="66"/>
      <c r="P123" s="66"/>
      <c r="Q123" s="66"/>
      <c r="R123" s="66"/>
      <c r="S123" s="66"/>
      <c r="T123" s="66"/>
      <c r="U123" s="66"/>
      <c r="V123" s="66"/>
      <c r="W123" s="66"/>
      <c r="X123" s="66"/>
      <c r="Y123" s="66"/>
      <c r="Z123" s="66"/>
      <c r="AA123" s="66"/>
    </row>
    <row r="124" spans="1:27" hidden="1">
      <c r="A124" s="66"/>
      <c r="B124" s="66"/>
      <c r="C124" s="66"/>
      <c r="D124" s="66"/>
      <c r="E124" s="66"/>
      <c r="F124" s="66"/>
      <c r="G124" s="66"/>
      <c r="H124" s="66"/>
      <c r="I124" s="66"/>
      <c r="J124" s="66"/>
      <c r="K124" s="66"/>
      <c r="L124" s="66"/>
      <c r="M124" s="66"/>
      <c r="N124" s="66"/>
      <c r="O124" s="66"/>
      <c r="P124" s="66"/>
      <c r="Q124" s="66"/>
      <c r="R124" s="66"/>
      <c r="S124" s="66"/>
      <c r="T124" s="66"/>
      <c r="U124" s="66"/>
      <c r="V124" s="66"/>
      <c r="W124" s="66"/>
      <c r="X124" s="66"/>
      <c r="Y124" s="66"/>
      <c r="Z124" s="66"/>
      <c r="AA124" s="66"/>
    </row>
    <row r="125" spans="1:27" hidden="1">
      <c r="A125" s="66"/>
      <c r="B125" s="66"/>
      <c r="C125" s="66"/>
      <c r="D125" s="66"/>
      <c r="E125" s="66"/>
      <c r="F125" s="66"/>
      <c r="G125" s="66"/>
      <c r="H125" s="66"/>
      <c r="I125" s="66"/>
      <c r="J125" s="66"/>
      <c r="K125" s="66"/>
      <c r="L125" s="66"/>
      <c r="M125" s="66"/>
      <c r="N125" s="66"/>
      <c r="O125" s="66"/>
      <c r="P125" s="66"/>
      <c r="Q125" s="66"/>
      <c r="R125" s="66"/>
      <c r="S125" s="66"/>
      <c r="T125" s="66"/>
      <c r="U125" s="66"/>
      <c r="V125" s="66"/>
      <c r="W125" s="66"/>
      <c r="X125" s="66"/>
      <c r="Y125" s="66"/>
      <c r="Z125" s="66"/>
      <c r="AA125" s="66"/>
    </row>
    <row r="126" spans="1:27" hidden="1">
      <c r="A126" s="66"/>
      <c r="B126" s="66"/>
      <c r="C126" s="66"/>
      <c r="D126" s="66"/>
      <c r="E126" s="66"/>
      <c r="F126" s="66"/>
      <c r="G126" s="66"/>
      <c r="H126" s="66"/>
      <c r="I126" s="66"/>
      <c r="J126" s="66"/>
      <c r="K126" s="66"/>
      <c r="L126" s="66"/>
      <c r="M126" s="66"/>
      <c r="N126" s="66"/>
      <c r="O126" s="66"/>
      <c r="P126" s="66"/>
      <c r="Q126" s="66"/>
      <c r="R126" s="66"/>
      <c r="S126" s="66"/>
      <c r="T126" s="66"/>
      <c r="U126" s="66"/>
      <c r="V126" s="66"/>
      <c r="W126" s="66"/>
      <c r="X126" s="66"/>
      <c r="Y126" s="66"/>
      <c r="Z126" s="66"/>
      <c r="AA126" s="66"/>
    </row>
    <row r="127" spans="1:27" hidden="1">
      <c r="A127" s="66"/>
      <c r="B127" s="66"/>
      <c r="C127" s="66"/>
      <c r="D127" s="66"/>
      <c r="E127" s="66"/>
      <c r="F127" s="66"/>
      <c r="G127" s="66"/>
      <c r="H127" s="66"/>
      <c r="I127" s="66"/>
      <c r="J127" s="66"/>
      <c r="K127" s="66"/>
      <c r="L127" s="66"/>
      <c r="M127" s="66"/>
      <c r="N127" s="66"/>
      <c r="O127" s="66"/>
      <c r="P127" s="66"/>
      <c r="Q127" s="66"/>
      <c r="R127" s="66"/>
      <c r="S127" s="66"/>
      <c r="T127" s="66"/>
      <c r="U127" s="66"/>
      <c r="V127" s="66"/>
      <c r="W127" s="66"/>
      <c r="X127" s="66"/>
      <c r="Y127" s="66"/>
      <c r="Z127" s="66"/>
      <c r="AA127" s="66"/>
    </row>
    <row r="128" spans="1:27" hidden="1">
      <c r="A128" s="66"/>
      <c r="B128" s="66"/>
      <c r="C128" s="66"/>
      <c r="D128" s="66"/>
      <c r="E128" s="66"/>
      <c r="F128" s="66"/>
      <c r="G128" s="66"/>
      <c r="H128" s="66"/>
      <c r="I128" s="66"/>
      <c r="J128" s="66"/>
      <c r="K128" s="66"/>
      <c r="L128" s="66"/>
      <c r="M128" s="66"/>
      <c r="N128" s="66"/>
      <c r="O128" s="66"/>
      <c r="P128" s="66"/>
      <c r="Q128" s="66"/>
      <c r="R128" s="66"/>
      <c r="S128" s="66"/>
      <c r="T128" s="66"/>
      <c r="U128" s="66"/>
      <c r="V128" s="66"/>
      <c r="W128" s="66"/>
      <c r="X128" s="66"/>
      <c r="Y128" s="66"/>
      <c r="Z128" s="66"/>
      <c r="AA128" s="66"/>
    </row>
    <row r="129" spans="1:27" hidden="1">
      <c r="A129" s="66"/>
      <c r="B129" s="66"/>
      <c r="C129" s="66"/>
      <c r="D129" s="66"/>
      <c r="E129" s="66"/>
      <c r="F129" s="66"/>
      <c r="G129" s="66"/>
      <c r="H129" s="66"/>
      <c r="I129" s="66"/>
      <c r="J129" s="66"/>
      <c r="K129" s="66"/>
      <c r="L129" s="66"/>
      <c r="M129" s="66"/>
      <c r="N129" s="66"/>
      <c r="O129" s="66"/>
      <c r="P129" s="66"/>
      <c r="Q129" s="66"/>
      <c r="R129" s="66"/>
      <c r="S129" s="66"/>
      <c r="T129" s="66"/>
      <c r="U129" s="66"/>
      <c r="V129" s="66"/>
      <c r="W129" s="66"/>
      <c r="X129" s="66"/>
      <c r="Y129" s="66"/>
      <c r="Z129" s="66"/>
      <c r="AA129" s="66"/>
    </row>
    <row r="130" spans="1:27" hidden="1">
      <c r="A130" s="66"/>
      <c r="B130" s="66"/>
      <c r="C130" s="66"/>
      <c r="D130" s="66"/>
      <c r="E130" s="66"/>
      <c r="F130" s="66"/>
      <c r="G130" s="66"/>
      <c r="H130" s="66"/>
      <c r="I130" s="66"/>
      <c r="J130" s="66"/>
      <c r="K130" s="66"/>
      <c r="L130" s="66"/>
      <c r="M130" s="66"/>
      <c r="N130" s="66"/>
      <c r="O130" s="66"/>
      <c r="P130" s="66"/>
      <c r="Q130" s="66"/>
      <c r="R130" s="66"/>
      <c r="S130" s="66"/>
      <c r="T130" s="66"/>
      <c r="U130" s="66"/>
      <c r="V130" s="66"/>
      <c r="W130" s="66"/>
      <c r="X130" s="66"/>
      <c r="Y130" s="66"/>
      <c r="Z130" s="66"/>
      <c r="AA130" s="66"/>
    </row>
    <row r="131" spans="1:27" hidden="1">
      <c r="A131" s="66"/>
      <c r="B131" s="66"/>
      <c r="C131" s="66"/>
      <c r="D131" s="66"/>
      <c r="E131" s="66"/>
      <c r="F131" s="66"/>
      <c r="G131" s="66"/>
      <c r="H131" s="66"/>
      <c r="I131" s="66"/>
      <c r="J131" s="66"/>
      <c r="K131" s="66"/>
      <c r="L131" s="66"/>
      <c r="M131" s="66"/>
      <c r="N131" s="66"/>
      <c r="O131" s="66"/>
      <c r="P131" s="66"/>
      <c r="Q131" s="66"/>
      <c r="R131" s="66"/>
      <c r="S131" s="66"/>
      <c r="T131" s="66"/>
      <c r="U131" s="66"/>
      <c r="V131" s="66"/>
      <c r="W131" s="66"/>
      <c r="X131" s="66"/>
      <c r="Y131" s="66"/>
      <c r="Z131" s="66"/>
      <c r="AA131" s="66"/>
    </row>
    <row r="132" spans="1:27" hidden="1">
      <c r="A132" s="66"/>
      <c r="B132" s="66"/>
      <c r="C132" s="66"/>
      <c r="D132" s="66"/>
      <c r="E132" s="66"/>
      <c r="F132" s="66"/>
      <c r="G132" s="66"/>
      <c r="H132" s="66"/>
      <c r="I132" s="66"/>
      <c r="J132" s="66"/>
      <c r="K132" s="66"/>
      <c r="L132" s="66"/>
      <c r="M132" s="66"/>
      <c r="N132" s="66"/>
      <c r="O132" s="66"/>
      <c r="P132" s="66"/>
      <c r="Q132" s="66"/>
      <c r="R132" s="66"/>
      <c r="S132" s="66"/>
      <c r="T132" s="66"/>
      <c r="U132" s="66"/>
      <c r="V132" s="66"/>
      <c r="W132" s="66"/>
      <c r="X132" s="66"/>
      <c r="Y132" s="66"/>
      <c r="Z132" s="66"/>
      <c r="AA132" s="66"/>
    </row>
    <row r="133" spans="1:27" hidden="1">
      <c r="A133" s="66"/>
      <c r="B133" s="66"/>
      <c r="C133" s="66"/>
      <c r="D133" s="66"/>
      <c r="E133" s="66"/>
      <c r="F133" s="66"/>
      <c r="G133" s="66"/>
      <c r="H133" s="66"/>
      <c r="I133" s="66"/>
      <c r="J133" s="66"/>
      <c r="K133" s="66"/>
      <c r="L133" s="66"/>
      <c r="M133" s="66"/>
      <c r="N133" s="66"/>
      <c r="O133" s="66"/>
      <c r="P133" s="66"/>
      <c r="Q133" s="66"/>
      <c r="R133" s="66"/>
      <c r="S133" s="66"/>
      <c r="T133" s="66"/>
      <c r="U133" s="66"/>
      <c r="V133" s="66"/>
      <c r="W133" s="66"/>
      <c r="X133" s="66"/>
      <c r="Y133" s="66"/>
      <c r="Z133" s="66"/>
      <c r="AA133" s="66"/>
    </row>
    <row r="134" spans="1:27" hidden="1">
      <c r="A134" s="66"/>
      <c r="B134" s="66"/>
      <c r="C134" s="66"/>
      <c r="D134" s="66"/>
      <c r="E134" s="66"/>
      <c r="F134" s="66"/>
      <c r="G134" s="66"/>
      <c r="H134" s="66"/>
      <c r="I134" s="66"/>
      <c r="J134" s="66"/>
      <c r="K134" s="66"/>
      <c r="L134" s="66"/>
      <c r="M134" s="66"/>
      <c r="N134" s="66"/>
      <c r="O134" s="66"/>
      <c r="P134" s="66"/>
      <c r="Q134" s="66"/>
      <c r="R134" s="66"/>
      <c r="S134" s="66"/>
      <c r="T134" s="66"/>
      <c r="U134" s="66"/>
      <c r="V134" s="66"/>
      <c r="W134" s="66"/>
      <c r="X134" s="66"/>
      <c r="Y134" s="66"/>
      <c r="Z134" s="66"/>
      <c r="AA134" s="66"/>
    </row>
    <row r="135" spans="1:27" hidden="1">
      <c r="A135" s="66"/>
      <c r="B135" s="66"/>
      <c r="C135" s="66"/>
      <c r="D135" s="66"/>
      <c r="E135" s="66"/>
      <c r="F135" s="66"/>
      <c r="G135" s="66"/>
      <c r="H135" s="66"/>
      <c r="I135" s="66"/>
      <c r="J135" s="66"/>
      <c r="K135" s="66"/>
      <c r="L135" s="66"/>
      <c r="M135" s="66"/>
      <c r="N135" s="66"/>
      <c r="O135" s="66"/>
      <c r="P135" s="66"/>
      <c r="Q135" s="66"/>
      <c r="R135" s="66"/>
      <c r="S135" s="66"/>
      <c r="T135" s="66"/>
      <c r="U135" s="66"/>
      <c r="V135" s="66"/>
      <c r="W135" s="66"/>
      <c r="X135" s="66"/>
      <c r="Y135" s="66"/>
      <c r="Z135" s="66"/>
      <c r="AA135" s="66"/>
    </row>
    <row r="136" spans="1:27" hidden="1">
      <c r="A136" s="66"/>
      <c r="B136" s="66"/>
      <c r="C136" s="66"/>
      <c r="D136" s="66"/>
      <c r="E136" s="66"/>
      <c r="F136" s="66"/>
      <c r="G136" s="66"/>
      <c r="H136" s="66"/>
      <c r="I136" s="66"/>
      <c r="J136" s="66"/>
      <c r="K136" s="66"/>
      <c r="L136" s="66"/>
      <c r="M136" s="66"/>
      <c r="N136" s="66"/>
      <c r="O136" s="66"/>
      <c r="P136" s="66"/>
      <c r="Q136" s="66"/>
      <c r="R136" s="66"/>
      <c r="S136" s="66"/>
      <c r="T136" s="66"/>
      <c r="U136" s="66"/>
      <c r="V136" s="66"/>
      <c r="W136" s="66"/>
      <c r="X136" s="66"/>
      <c r="Y136" s="66"/>
      <c r="Z136" s="66"/>
      <c r="AA136" s="66"/>
    </row>
    <row r="137" spans="1:27" hidden="1">
      <c r="A137" s="66"/>
      <c r="B137" s="66"/>
      <c r="C137" s="66"/>
      <c r="D137" s="66"/>
      <c r="E137" s="66"/>
      <c r="F137" s="66"/>
      <c r="G137" s="66"/>
      <c r="H137" s="66"/>
      <c r="I137" s="66"/>
      <c r="J137" s="66"/>
      <c r="K137" s="66"/>
      <c r="L137" s="66"/>
      <c r="M137" s="66"/>
      <c r="N137" s="66"/>
      <c r="O137" s="66"/>
      <c r="P137" s="66"/>
      <c r="Q137" s="66"/>
      <c r="R137" s="66"/>
      <c r="S137" s="66"/>
      <c r="T137" s="66"/>
      <c r="U137" s="66"/>
      <c r="V137" s="66"/>
      <c r="W137" s="66"/>
      <c r="X137" s="66"/>
      <c r="Y137" s="66"/>
      <c r="Z137" s="66"/>
      <c r="AA137" s="66"/>
    </row>
    <row r="138" spans="1:27" hidden="1">
      <c r="A138" s="66"/>
      <c r="B138" s="66"/>
      <c r="C138" s="66"/>
      <c r="D138" s="66"/>
      <c r="E138" s="66"/>
      <c r="F138" s="66"/>
      <c r="G138" s="66"/>
      <c r="H138" s="66"/>
      <c r="I138" s="66"/>
      <c r="J138" s="66"/>
      <c r="K138" s="66"/>
      <c r="L138" s="66"/>
      <c r="M138" s="66"/>
      <c r="N138" s="66"/>
      <c r="O138" s="66"/>
      <c r="P138" s="66"/>
      <c r="Q138" s="66"/>
      <c r="R138" s="66"/>
      <c r="S138" s="66"/>
      <c r="T138" s="66"/>
      <c r="U138" s="66"/>
      <c r="V138" s="66"/>
      <c r="W138" s="66"/>
      <c r="X138" s="66"/>
      <c r="Y138" s="66"/>
      <c r="Z138" s="66"/>
      <c r="AA138" s="66"/>
    </row>
    <row r="139" spans="1:27" hidden="1">
      <c r="A139" s="66"/>
      <c r="B139" s="66"/>
      <c r="C139" s="66"/>
      <c r="D139" s="66"/>
      <c r="E139" s="66"/>
      <c r="F139" s="66"/>
      <c r="G139" s="66"/>
      <c r="H139" s="66"/>
      <c r="I139" s="66"/>
      <c r="J139" s="66"/>
      <c r="K139" s="66"/>
      <c r="L139" s="66"/>
      <c r="M139" s="66"/>
      <c r="N139" s="66"/>
      <c r="O139" s="66"/>
      <c r="P139" s="66"/>
      <c r="Q139" s="66"/>
      <c r="R139" s="66"/>
      <c r="S139" s="66"/>
      <c r="T139" s="66"/>
      <c r="U139" s="66"/>
      <c r="V139" s="66"/>
      <c r="W139" s="66"/>
      <c r="X139" s="66"/>
      <c r="Y139" s="66"/>
      <c r="Z139" s="66"/>
      <c r="AA139" s="66"/>
    </row>
    <row r="140" spans="1:27" hidden="1">
      <c r="A140" s="66"/>
      <c r="B140" s="66"/>
      <c r="C140" s="66"/>
      <c r="D140" s="66"/>
      <c r="E140" s="66"/>
      <c r="F140" s="66"/>
      <c r="G140" s="66"/>
      <c r="H140" s="66"/>
      <c r="I140" s="66"/>
      <c r="J140" s="66"/>
      <c r="K140" s="66"/>
      <c r="L140" s="66"/>
      <c r="M140" s="66"/>
      <c r="N140" s="66"/>
      <c r="O140" s="66"/>
      <c r="P140" s="66"/>
      <c r="Q140" s="66"/>
      <c r="R140" s="66"/>
      <c r="S140" s="66"/>
      <c r="T140" s="66"/>
      <c r="U140" s="66"/>
      <c r="V140" s="66"/>
      <c r="W140" s="66"/>
      <c r="X140" s="66"/>
      <c r="Y140" s="66"/>
      <c r="Z140" s="66"/>
      <c r="AA140" s="66"/>
    </row>
    <row r="141" spans="1:27" hidden="1">
      <c r="A141" s="66"/>
      <c r="B141" s="66"/>
      <c r="C141" s="66"/>
      <c r="D141" s="66"/>
      <c r="E141" s="66"/>
      <c r="F141" s="66"/>
      <c r="G141" s="66"/>
      <c r="H141" s="66"/>
      <c r="I141" s="66"/>
      <c r="J141" s="66"/>
      <c r="K141" s="66"/>
      <c r="L141" s="66"/>
      <c r="M141" s="66"/>
      <c r="N141" s="66"/>
      <c r="O141" s="66"/>
      <c r="P141" s="66"/>
      <c r="Q141" s="66"/>
      <c r="R141" s="66"/>
      <c r="S141" s="66"/>
      <c r="T141" s="66"/>
      <c r="U141" s="66"/>
      <c r="V141" s="66"/>
      <c r="W141" s="66"/>
      <c r="X141" s="66"/>
      <c r="Y141" s="66"/>
      <c r="Z141" s="66"/>
      <c r="AA141" s="66"/>
    </row>
    <row r="142" spans="1:27" hidden="1">
      <c r="A142" s="66"/>
      <c r="B142" s="66"/>
      <c r="C142" s="66"/>
      <c r="D142" s="66"/>
      <c r="E142" s="66"/>
      <c r="F142" s="66"/>
      <c r="G142" s="66"/>
      <c r="H142" s="66"/>
      <c r="I142" s="66"/>
      <c r="J142" s="66"/>
      <c r="K142" s="66"/>
      <c r="L142" s="66"/>
      <c r="M142" s="66"/>
      <c r="N142" s="66"/>
      <c r="O142" s="66"/>
      <c r="P142" s="66"/>
      <c r="Q142" s="66"/>
      <c r="R142" s="66"/>
      <c r="S142" s="66"/>
      <c r="T142" s="66"/>
      <c r="U142" s="66"/>
      <c r="V142" s="66"/>
      <c r="W142" s="66"/>
      <c r="X142" s="66"/>
      <c r="Y142" s="66"/>
      <c r="Z142" s="66"/>
      <c r="AA142" s="66"/>
    </row>
    <row r="143" spans="1:27" hidden="1">
      <c r="A143" s="66"/>
      <c r="B143" s="66"/>
      <c r="C143" s="66"/>
      <c r="D143" s="66"/>
      <c r="E143" s="66"/>
      <c r="F143" s="66"/>
      <c r="G143" s="66"/>
      <c r="H143" s="66"/>
      <c r="I143" s="66"/>
      <c r="J143" s="66"/>
      <c r="K143" s="66"/>
      <c r="L143" s="66"/>
      <c r="M143" s="66"/>
      <c r="N143" s="66"/>
      <c r="O143" s="66"/>
      <c r="P143" s="66"/>
      <c r="Q143" s="66"/>
      <c r="R143" s="66"/>
      <c r="S143" s="66"/>
      <c r="T143" s="66"/>
      <c r="U143" s="66"/>
      <c r="V143" s="66"/>
      <c r="W143" s="66"/>
      <c r="X143" s="66"/>
      <c r="Y143" s="66"/>
      <c r="Z143" s="66"/>
      <c r="AA143" s="66"/>
    </row>
    <row r="144" spans="1:27" hidden="1">
      <c r="A144" s="66"/>
      <c r="B144" s="66"/>
      <c r="C144" s="66"/>
      <c r="D144" s="66"/>
      <c r="E144" s="66"/>
      <c r="F144" s="66"/>
      <c r="G144" s="66"/>
      <c r="H144" s="66"/>
      <c r="I144" s="66"/>
      <c r="J144" s="66"/>
      <c r="K144" s="66"/>
      <c r="L144" s="66"/>
      <c r="M144" s="66"/>
      <c r="N144" s="66"/>
      <c r="O144" s="66"/>
      <c r="P144" s="66"/>
      <c r="Q144" s="66"/>
      <c r="R144" s="66"/>
      <c r="S144" s="66"/>
      <c r="T144" s="66"/>
      <c r="U144" s="66"/>
      <c r="V144" s="66"/>
      <c r="W144" s="66"/>
      <c r="X144" s="66"/>
      <c r="Y144" s="66"/>
      <c r="Z144" s="66"/>
      <c r="AA144" s="66"/>
    </row>
    <row r="145" spans="1:27" hidden="1">
      <c r="A145" s="66"/>
      <c r="B145" s="66"/>
      <c r="C145" s="66"/>
      <c r="D145" s="66"/>
      <c r="E145" s="66"/>
      <c r="F145" s="66"/>
      <c r="G145" s="66"/>
      <c r="H145" s="66"/>
      <c r="I145" s="66"/>
      <c r="J145" s="66"/>
      <c r="K145" s="66"/>
      <c r="L145" s="66"/>
      <c r="M145" s="66"/>
      <c r="N145" s="66"/>
      <c r="O145" s="66"/>
      <c r="P145" s="66"/>
      <c r="Q145" s="66"/>
      <c r="R145" s="66"/>
      <c r="S145" s="66"/>
      <c r="T145" s="66"/>
      <c r="U145" s="66"/>
      <c r="V145" s="66"/>
      <c r="W145" s="66"/>
      <c r="X145" s="66"/>
      <c r="Y145" s="66"/>
      <c r="Z145" s="66"/>
      <c r="AA145" s="66"/>
    </row>
    <row r="146" spans="1:27" hidden="1">
      <c r="A146" s="66"/>
      <c r="B146" s="66"/>
      <c r="C146" s="66"/>
      <c r="D146" s="66"/>
      <c r="E146" s="66"/>
      <c r="F146" s="66"/>
      <c r="G146" s="66"/>
      <c r="H146" s="66"/>
      <c r="I146" s="66"/>
      <c r="J146" s="66"/>
      <c r="K146" s="66"/>
      <c r="L146" s="66"/>
      <c r="M146" s="66"/>
      <c r="N146" s="66"/>
      <c r="O146" s="66"/>
      <c r="P146" s="66"/>
      <c r="Q146" s="66"/>
      <c r="R146" s="66"/>
      <c r="S146" s="66"/>
      <c r="T146" s="66"/>
      <c r="U146" s="66"/>
      <c r="V146" s="66"/>
      <c r="W146" s="66"/>
      <c r="X146" s="66"/>
      <c r="Y146" s="66"/>
      <c r="Z146" s="66"/>
      <c r="AA146" s="66"/>
    </row>
    <row r="147" spans="1:27" hidden="1">
      <c r="A147" s="66"/>
      <c r="B147" s="66"/>
      <c r="C147" s="66"/>
      <c r="D147" s="66"/>
      <c r="E147" s="66"/>
      <c r="F147" s="66"/>
      <c r="G147" s="66"/>
      <c r="H147" s="66"/>
      <c r="I147" s="66"/>
      <c r="J147" s="66"/>
      <c r="K147" s="66"/>
      <c r="L147" s="66"/>
      <c r="M147" s="66"/>
      <c r="N147" s="66"/>
      <c r="O147" s="66"/>
      <c r="P147" s="66"/>
      <c r="Q147" s="66"/>
      <c r="R147" s="66"/>
      <c r="S147" s="66"/>
      <c r="T147" s="66"/>
      <c r="U147" s="66"/>
      <c r="V147" s="66"/>
      <c r="W147" s="66"/>
      <c r="X147" s="66"/>
      <c r="Y147" s="66"/>
      <c r="Z147" s="66"/>
      <c r="AA147" s="66"/>
    </row>
    <row r="148" spans="1:27" hidden="1">
      <c r="A148" s="66"/>
      <c r="B148" s="66"/>
      <c r="C148" s="66"/>
      <c r="D148" s="66"/>
      <c r="E148" s="66"/>
      <c r="F148" s="66"/>
      <c r="G148" s="66"/>
      <c r="H148" s="66"/>
      <c r="I148" s="66"/>
      <c r="J148" s="66"/>
      <c r="K148" s="66"/>
      <c r="L148" s="66"/>
      <c r="M148" s="66"/>
      <c r="N148" s="66"/>
      <c r="O148" s="66"/>
      <c r="P148" s="66"/>
      <c r="Q148" s="66"/>
      <c r="R148" s="66"/>
      <c r="S148" s="66"/>
      <c r="T148" s="66"/>
      <c r="U148" s="66"/>
      <c r="V148" s="66"/>
      <c r="W148" s="66"/>
      <c r="X148" s="66"/>
      <c r="Y148" s="66"/>
      <c r="Z148" s="66"/>
      <c r="AA148" s="66"/>
    </row>
    <row r="149" spans="1:27" hidden="1">
      <c r="A149" s="66"/>
      <c r="B149" s="66"/>
      <c r="C149" s="66"/>
      <c r="D149" s="66"/>
      <c r="E149" s="66"/>
      <c r="F149" s="66"/>
      <c r="G149" s="66"/>
      <c r="H149" s="66"/>
      <c r="I149" s="66"/>
      <c r="J149" s="66"/>
      <c r="K149" s="66"/>
      <c r="L149" s="66"/>
      <c r="M149" s="66"/>
      <c r="N149" s="66"/>
      <c r="O149" s="66"/>
      <c r="P149" s="66"/>
      <c r="Q149" s="66"/>
      <c r="R149" s="66"/>
      <c r="S149" s="66"/>
      <c r="T149" s="66"/>
      <c r="U149" s="66"/>
      <c r="V149" s="66"/>
      <c r="W149" s="66"/>
      <c r="X149" s="66"/>
      <c r="Y149" s="66"/>
      <c r="Z149" s="66"/>
      <c r="AA149" s="66"/>
    </row>
    <row r="150" spans="1:27" hidden="1">
      <c r="A150" s="66"/>
      <c r="B150" s="66"/>
      <c r="C150" s="66"/>
      <c r="D150" s="66"/>
      <c r="E150" s="66"/>
      <c r="F150" s="66"/>
      <c r="G150" s="66"/>
      <c r="H150" s="66"/>
      <c r="I150" s="66"/>
      <c r="J150" s="66"/>
      <c r="K150" s="66"/>
      <c r="L150" s="66"/>
      <c r="M150" s="66"/>
      <c r="N150" s="66"/>
      <c r="O150" s="66"/>
      <c r="P150" s="66"/>
      <c r="Q150" s="66"/>
      <c r="R150" s="66"/>
      <c r="S150" s="66"/>
      <c r="T150" s="66"/>
      <c r="U150" s="66"/>
      <c r="V150" s="66"/>
      <c r="W150" s="66"/>
      <c r="X150" s="66"/>
      <c r="Y150" s="66"/>
      <c r="Z150" s="66"/>
      <c r="AA150" s="66"/>
    </row>
    <row r="151" spans="1:27" hidden="1">
      <c r="A151" s="66"/>
      <c r="B151" s="66"/>
      <c r="C151" s="66"/>
      <c r="D151" s="66"/>
      <c r="E151" s="66"/>
      <c r="F151" s="66"/>
      <c r="G151" s="66"/>
      <c r="H151" s="66"/>
      <c r="I151" s="66"/>
      <c r="J151" s="66"/>
      <c r="K151" s="66"/>
      <c r="L151" s="66"/>
      <c r="M151" s="66"/>
      <c r="N151" s="66"/>
      <c r="O151" s="66"/>
      <c r="P151" s="66"/>
      <c r="Q151" s="66"/>
      <c r="R151" s="66"/>
      <c r="S151" s="66"/>
      <c r="T151" s="66"/>
      <c r="U151" s="66"/>
      <c r="V151" s="66"/>
      <c r="W151" s="66"/>
      <c r="X151" s="66"/>
      <c r="Y151" s="66"/>
      <c r="Z151" s="66"/>
      <c r="AA151" s="66"/>
    </row>
    <row r="152" spans="1:27" hidden="1">
      <c r="A152" s="66"/>
      <c r="B152" s="66"/>
      <c r="C152" s="66"/>
      <c r="D152" s="66"/>
      <c r="E152" s="66"/>
      <c r="F152" s="66"/>
      <c r="G152" s="66"/>
      <c r="H152" s="66"/>
      <c r="I152" s="66"/>
      <c r="J152" s="66"/>
      <c r="K152" s="66"/>
      <c r="L152" s="66"/>
      <c r="M152" s="66"/>
      <c r="N152" s="66"/>
      <c r="O152" s="66"/>
      <c r="P152" s="66"/>
      <c r="Q152" s="66"/>
      <c r="R152" s="66"/>
      <c r="S152" s="66"/>
      <c r="T152" s="66"/>
      <c r="U152" s="66"/>
      <c r="V152" s="66"/>
      <c r="W152" s="66"/>
      <c r="X152" s="66"/>
      <c r="Y152" s="66"/>
      <c r="Z152" s="66"/>
      <c r="AA152" s="66"/>
    </row>
    <row r="153" spans="1:27" hidden="1">
      <c r="A153" s="66"/>
      <c r="B153" s="66"/>
      <c r="C153" s="66"/>
      <c r="D153" s="66"/>
      <c r="E153" s="66"/>
      <c r="F153" s="66"/>
      <c r="G153" s="66"/>
      <c r="H153" s="66"/>
      <c r="I153" s="66"/>
      <c r="J153" s="66"/>
      <c r="K153" s="66"/>
      <c r="L153" s="66"/>
      <c r="M153" s="66"/>
      <c r="N153" s="66"/>
      <c r="O153" s="66"/>
      <c r="P153" s="66"/>
      <c r="Q153" s="66"/>
      <c r="R153" s="66"/>
      <c r="S153" s="66"/>
      <c r="T153" s="66"/>
      <c r="U153" s="66"/>
      <c r="V153" s="66"/>
      <c r="W153" s="66"/>
      <c r="X153" s="66"/>
      <c r="Y153" s="66"/>
      <c r="Z153" s="66"/>
      <c r="AA153" s="66"/>
    </row>
    <row r="154" spans="1:27" hidden="1">
      <c r="A154" s="66"/>
      <c r="B154" s="66"/>
      <c r="C154" s="66"/>
      <c r="D154" s="66"/>
      <c r="E154" s="66"/>
      <c r="F154" s="66"/>
      <c r="G154" s="66"/>
      <c r="H154" s="66"/>
      <c r="I154" s="66"/>
      <c r="J154" s="66"/>
      <c r="K154" s="66"/>
      <c r="L154" s="66"/>
      <c r="M154" s="66"/>
      <c r="N154" s="66"/>
      <c r="O154" s="66"/>
      <c r="P154" s="66"/>
      <c r="Q154" s="66"/>
      <c r="R154" s="66"/>
      <c r="S154" s="66"/>
      <c r="T154" s="66"/>
      <c r="U154" s="66"/>
      <c r="V154" s="66"/>
      <c r="W154" s="66"/>
      <c r="X154" s="66"/>
      <c r="Y154" s="66"/>
      <c r="Z154" s="66"/>
      <c r="AA154" s="66"/>
    </row>
    <row r="155" spans="1:27" hidden="1">
      <c r="A155" s="66"/>
      <c r="B155" s="66"/>
      <c r="C155" s="66"/>
      <c r="D155" s="66"/>
      <c r="E155" s="66"/>
      <c r="F155" s="66"/>
      <c r="G155" s="66"/>
      <c r="H155" s="66"/>
      <c r="I155" s="66"/>
      <c r="J155" s="66"/>
      <c r="K155" s="66"/>
      <c r="L155" s="66"/>
      <c r="M155" s="66"/>
      <c r="N155" s="66"/>
      <c r="O155" s="66"/>
      <c r="P155" s="66"/>
      <c r="Q155" s="66"/>
      <c r="R155" s="66"/>
      <c r="S155" s="66"/>
      <c r="T155" s="66"/>
      <c r="U155" s="66"/>
      <c r="V155" s="66"/>
      <c r="W155" s="66"/>
      <c r="X155" s="66"/>
      <c r="Y155" s="66"/>
      <c r="Z155" s="66"/>
      <c r="AA155" s="66"/>
    </row>
    <row r="156" spans="1:27" hidden="1">
      <c r="A156" s="66"/>
      <c r="B156" s="66"/>
      <c r="C156" s="66"/>
      <c r="D156" s="66"/>
      <c r="E156" s="66"/>
      <c r="F156" s="66"/>
      <c r="G156" s="66"/>
      <c r="H156" s="66"/>
      <c r="I156" s="66"/>
      <c r="J156" s="66"/>
      <c r="K156" s="66"/>
      <c r="L156" s="66"/>
      <c r="M156" s="66"/>
      <c r="N156" s="66"/>
      <c r="O156" s="66"/>
      <c r="P156" s="66"/>
      <c r="Q156" s="66"/>
      <c r="R156" s="66"/>
      <c r="S156" s="66"/>
      <c r="T156" s="66"/>
      <c r="U156" s="66"/>
      <c r="V156" s="66"/>
      <c r="W156" s="66"/>
      <c r="X156" s="66"/>
      <c r="Y156" s="66"/>
      <c r="Z156" s="66"/>
      <c r="AA156" s="66"/>
    </row>
    <row r="157" spans="1:27" hidden="1">
      <c r="A157" s="66"/>
      <c r="B157" s="66"/>
      <c r="C157" s="66"/>
      <c r="D157" s="66"/>
      <c r="E157" s="66"/>
      <c r="F157" s="66"/>
      <c r="G157" s="66"/>
      <c r="H157" s="66"/>
      <c r="I157" s="66"/>
      <c r="J157" s="66"/>
      <c r="K157" s="66"/>
      <c r="L157" s="66"/>
      <c r="M157" s="66"/>
      <c r="N157" s="66"/>
      <c r="O157" s="66"/>
      <c r="P157" s="66"/>
      <c r="Q157" s="66"/>
      <c r="R157" s="66"/>
      <c r="S157" s="66"/>
      <c r="T157" s="66"/>
      <c r="U157" s="66"/>
      <c r="V157" s="66"/>
      <c r="W157" s="66"/>
      <c r="X157" s="66"/>
      <c r="Y157" s="66"/>
      <c r="Z157" s="66"/>
      <c r="AA157" s="66"/>
    </row>
    <row r="158" spans="1:27" hidden="1">
      <c r="A158" s="66"/>
      <c r="B158" s="66"/>
      <c r="C158" s="66"/>
      <c r="D158" s="66"/>
      <c r="E158" s="66"/>
      <c r="F158" s="66"/>
      <c r="G158" s="66"/>
      <c r="H158" s="66"/>
      <c r="I158" s="66"/>
      <c r="J158" s="66"/>
      <c r="K158" s="66"/>
      <c r="L158" s="66"/>
      <c r="M158" s="66"/>
      <c r="N158" s="66"/>
      <c r="O158" s="66"/>
      <c r="P158" s="66"/>
      <c r="Q158" s="66"/>
      <c r="R158" s="66"/>
      <c r="S158" s="66"/>
      <c r="T158" s="66"/>
      <c r="U158" s="66"/>
      <c r="V158" s="66"/>
      <c r="W158" s="66"/>
      <c r="X158" s="66"/>
      <c r="Y158" s="66"/>
      <c r="Z158" s="66"/>
      <c r="AA158" s="66"/>
    </row>
    <row r="159" spans="1:27" hidden="1">
      <c r="A159" s="66"/>
      <c r="B159" s="66"/>
      <c r="C159" s="66"/>
      <c r="D159" s="66"/>
      <c r="E159" s="66"/>
      <c r="F159" s="66"/>
      <c r="G159" s="66"/>
      <c r="H159" s="66"/>
      <c r="I159" s="66"/>
      <c r="J159" s="66"/>
      <c r="K159" s="66"/>
      <c r="L159" s="66"/>
      <c r="M159" s="66"/>
      <c r="N159" s="66"/>
      <c r="O159" s="66"/>
      <c r="P159" s="66"/>
      <c r="Q159" s="66"/>
      <c r="R159" s="66"/>
      <c r="S159" s="66"/>
      <c r="T159" s="66"/>
      <c r="U159" s="66"/>
      <c r="V159" s="66"/>
      <c r="W159" s="66"/>
      <c r="X159" s="66"/>
      <c r="Y159" s="66"/>
      <c r="Z159" s="66"/>
      <c r="AA159" s="66"/>
    </row>
    <row r="160" spans="1:27" hidden="1">
      <c r="A160" s="66"/>
      <c r="B160" s="66"/>
      <c r="C160" s="66"/>
      <c r="D160" s="66"/>
      <c r="E160" s="66"/>
      <c r="F160" s="66"/>
      <c r="G160" s="66"/>
      <c r="H160" s="66"/>
      <c r="I160" s="66"/>
      <c r="J160" s="66"/>
      <c r="K160" s="66"/>
      <c r="L160" s="66"/>
      <c r="M160" s="66"/>
      <c r="N160" s="66"/>
      <c r="O160" s="66"/>
      <c r="P160" s="66"/>
      <c r="Q160" s="66"/>
      <c r="R160" s="66"/>
      <c r="S160" s="66"/>
      <c r="T160" s="66"/>
      <c r="U160" s="66"/>
      <c r="V160" s="66"/>
      <c r="W160" s="66"/>
      <c r="X160" s="66"/>
      <c r="Y160" s="66"/>
      <c r="Z160" s="66"/>
      <c r="AA160" s="66"/>
    </row>
    <row r="161" spans="1:27" hidden="1">
      <c r="A161" s="66"/>
      <c r="B161" s="66"/>
      <c r="C161" s="66"/>
      <c r="D161" s="66"/>
      <c r="E161" s="66"/>
      <c r="F161" s="66"/>
      <c r="G161" s="66"/>
      <c r="H161" s="66"/>
      <c r="I161" s="66"/>
      <c r="J161" s="66"/>
      <c r="K161" s="66"/>
      <c r="L161" s="66"/>
      <c r="M161" s="66"/>
      <c r="N161" s="66"/>
      <c r="O161" s="66"/>
      <c r="P161" s="66"/>
      <c r="Q161" s="66"/>
      <c r="R161" s="66"/>
      <c r="S161" s="66"/>
      <c r="T161" s="66"/>
      <c r="U161" s="66"/>
      <c r="V161" s="66"/>
      <c r="W161" s="66"/>
      <c r="X161" s="66"/>
      <c r="Y161" s="66"/>
      <c r="Z161" s="66"/>
      <c r="AA161" s="66"/>
    </row>
    <row r="162" spans="1:27" hidden="1">
      <c r="A162" s="66"/>
      <c r="B162" s="66"/>
      <c r="C162" s="66"/>
      <c r="D162" s="66"/>
      <c r="E162" s="66"/>
      <c r="F162" s="66"/>
      <c r="G162" s="66"/>
      <c r="H162" s="66"/>
      <c r="I162" s="66"/>
      <c r="J162" s="66"/>
      <c r="K162" s="66"/>
      <c r="L162" s="66"/>
      <c r="M162" s="66"/>
      <c r="N162" s="66"/>
      <c r="O162" s="66"/>
      <c r="P162" s="66"/>
      <c r="Q162" s="66"/>
      <c r="R162" s="66"/>
      <c r="S162" s="66"/>
      <c r="T162" s="66"/>
      <c r="U162" s="66"/>
      <c r="V162" s="66"/>
      <c r="W162" s="66"/>
      <c r="X162" s="66"/>
      <c r="Y162" s="66"/>
      <c r="Z162" s="66"/>
      <c r="AA162" s="66"/>
    </row>
    <row r="163" spans="1:27" hidden="1">
      <c r="A163" s="66"/>
      <c r="B163" s="66"/>
      <c r="C163" s="66"/>
      <c r="D163" s="66"/>
      <c r="E163" s="66"/>
      <c r="F163" s="66"/>
      <c r="G163" s="66"/>
      <c r="H163" s="66"/>
      <c r="I163" s="66"/>
      <c r="J163" s="66"/>
      <c r="K163" s="66"/>
      <c r="L163" s="66"/>
      <c r="M163" s="66"/>
      <c r="N163" s="66"/>
      <c r="O163" s="66"/>
      <c r="P163" s="66"/>
      <c r="Q163" s="66"/>
      <c r="R163" s="66"/>
      <c r="S163" s="66"/>
      <c r="T163" s="66"/>
      <c r="U163" s="66"/>
      <c r="V163" s="66"/>
      <c r="W163" s="66"/>
      <c r="X163" s="66"/>
      <c r="Y163" s="66"/>
      <c r="Z163" s="66"/>
      <c r="AA163" s="66"/>
    </row>
    <row r="164" spans="1:27" hidden="1">
      <c r="A164" s="66"/>
      <c r="B164" s="66"/>
      <c r="C164" s="66"/>
      <c r="D164" s="66"/>
      <c r="E164" s="66"/>
      <c r="F164" s="66"/>
      <c r="G164" s="66"/>
      <c r="H164" s="66"/>
      <c r="I164" s="66"/>
      <c r="J164" s="66"/>
      <c r="K164" s="66"/>
      <c r="L164" s="66"/>
      <c r="M164" s="66"/>
      <c r="N164" s="66"/>
      <c r="O164" s="66"/>
      <c r="P164" s="66"/>
      <c r="Q164" s="66"/>
      <c r="R164" s="66"/>
      <c r="S164" s="66"/>
      <c r="T164" s="66"/>
      <c r="U164" s="66"/>
      <c r="V164" s="66"/>
      <c r="W164" s="66"/>
      <c r="X164" s="66"/>
      <c r="Y164" s="66"/>
      <c r="Z164" s="66"/>
      <c r="AA164" s="66"/>
    </row>
    <row r="165" spans="1:27" hidden="1">
      <c r="A165" s="66"/>
      <c r="B165" s="66"/>
      <c r="C165" s="66"/>
      <c r="D165" s="66"/>
      <c r="E165" s="66"/>
      <c r="F165" s="66"/>
      <c r="G165" s="66"/>
      <c r="H165" s="66"/>
      <c r="I165" s="66"/>
      <c r="J165" s="66"/>
      <c r="K165" s="66"/>
      <c r="L165" s="66"/>
      <c r="M165" s="66"/>
      <c r="N165" s="66"/>
      <c r="O165" s="66"/>
      <c r="P165" s="66"/>
      <c r="Q165" s="66"/>
      <c r="R165" s="66"/>
      <c r="S165" s="66"/>
      <c r="T165" s="66"/>
      <c r="U165" s="66"/>
      <c r="V165" s="66"/>
      <c r="W165" s="66"/>
      <c r="X165" s="66"/>
      <c r="Y165" s="66"/>
      <c r="Z165" s="66"/>
      <c r="AA165" s="66"/>
    </row>
    <row r="166" spans="1:27" hidden="1">
      <c r="A166" s="66"/>
      <c r="B166" s="66"/>
      <c r="C166" s="66"/>
      <c r="D166" s="66"/>
      <c r="E166" s="66"/>
      <c r="F166" s="66"/>
      <c r="G166" s="66"/>
      <c r="H166" s="66"/>
      <c r="I166" s="66"/>
      <c r="J166" s="66"/>
      <c r="K166" s="66"/>
      <c r="L166" s="66"/>
      <c r="M166" s="66"/>
      <c r="N166" s="66"/>
      <c r="O166" s="66"/>
      <c r="P166" s="66"/>
      <c r="Q166" s="66"/>
      <c r="R166" s="66"/>
      <c r="S166" s="66"/>
      <c r="T166" s="66"/>
      <c r="U166" s="66"/>
      <c r="V166" s="66"/>
      <c r="W166" s="66"/>
      <c r="X166" s="66"/>
      <c r="Y166" s="66"/>
      <c r="Z166" s="66"/>
      <c r="AA166" s="66"/>
    </row>
    <row r="167" spans="1:27" hidden="1">
      <c r="A167" s="66"/>
      <c r="B167" s="66"/>
      <c r="C167" s="66"/>
      <c r="D167" s="66"/>
      <c r="E167" s="66"/>
      <c r="F167" s="66"/>
      <c r="G167" s="66"/>
      <c r="H167" s="66"/>
      <c r="I167" s="66"/>
      <c r="J167" s="66"/>
      <c r="K167" s="66"/>
      <c r="L167" s="66"/>
      <c r="M167" s="66"/>
      <c r="N167" s="66"/>
      <c r="O167" s="66"/>
      <c r="P167" s="66"/>
      <c r="Q167" s="66"/>
      <c r="R167" s="66"/>
      <c r="S167" s="66"/>
      <c r="T167" s="66"/>
      <c r="U167" s="66"/>
      <c r="V167" s="66"/>
      <c r="W167" s="66"/>
      <c r="X167" s="66"/>
      <c r="Y167" s="66"/>
      <c r="Z167" s="66"/>
      <c r="AA167" s="66"/>
    </row>
    <row r="168" spans="1:27" hidden="1">
      <c r="A168" s="66"/>
      <c r="B168" s="66"/>
      <c r="C168" s="66"/>
      <c r="D168" s="66"/>
      <c r="E168" s="66"/>
      <c r="F168" s="66"/>
      <c r="G168" s="66"/>
      <c r="H168" s="66"/>
      <c r="I168" s="66"/>
      <c r="J168" s="66"/>
      <c r="K168" s="66"/>
      <c r="L168" s="66"/>
      <c r="M168" s="66"/>
      <c r="N168" s="66"/>
      <c r="O168" s="66"/>
      <c r="P168" s="66"/>
      <c r="Q168" s="66"/>
      <c r="R168" s="66"/>
      <c r="S168" s="66"/>
      <c r="T168" s="66"/>
      <c r="U168" s="66"/>
      <c r="V168" s="66"/>
      <c r="W168" s="66"/>
      <c r="X168" s="66"/>
      <c r="Y168" s="66"/>
      <c r="Z168" s="66"/>
      <c r="AA168" s="66"/>
    </row>
    <row r="169" spans="1:27" hidden="1">
      <c r="A169" s="66"/>
      <c r="B169" s="66"/>
      <c r="C169" s="66"/>
      <c r="D169" s="66"/>
      <c r="E169" s="66"/>
      <c r="F169" s="66"/>
      <c r="G169" s="66"/>
      <c r="H169" s="66"/>
      <c r="I169" s="66"/>
      <c r="J169" s="66"/>
      <c r="K169" s="66"/>
      <c r="L169" s="66"/>
      <c r="M169" s="66"/>
      <c r="N169" s="66"/>
      <c r="O169" s="66"/>
      <c r="P169" s="66"/>
      <c r="Q169" s="66"/>
      <c r="R169" s="66"/>
      <c r="S169" s="66"/>
      <c r="T169" s="66"/>
      <c r="U169" s="66"/>
      <c r="V169" s="66"/>
      <c r="W169" s="66"/>
      <c r="X169" s="66"/>
      <c r="Y169" s="66"/>
      <c r="Z169" s="66"/>
      <c r="AA169" s="66"/>
    </row>
    <row r="170" spans="1:27" hidden="1">
      <c r="A170" s="66"/>
      <c r="B170" s="66"/>
      <c r="C170" s="66"/>
      <c r="D170" s="66"/>
      <c r="E170" s="66"/>
      <c r="F170" s="66"/>
      <c r="G170" s="66"/>
      <c r="H170" s="66"/>
      <c r="I170" s="66"/>
      <c r="J170" s="66"/>
      <c r="K170" s="66"/>
      <c r="L170" s="66"/>
      <c r="M170" s="66"/>
      <c r="N170" s="66"/>
      <c r="O170" s="66"/>
      <c r="P170" s="66"/>
      <c r="Q170" s="66"/>
      <c r="R170" s="66"/>
      <c r="S170" s="66"/>
      <c r="T170" s="66"/>
      <c r="U170" s="66"/>
      <c r="V170" s="66"/>
      <c r="W170" s="66"/>
      <c r="X170" s="66"/>
      <c r="Y170" s="66"/>
      <c r="Z170" s="66"/>
      <c r="AA170" s="66"/>
    </row>
    <row r="171" spans="1:27" hidden="1">
      <c r="A171" s="66"/>
      <c r="B171" s="66"/>
      <c r="C171" s="66"/>
      <c r="D171" s="66"/>
      <c r="E171" s="66"/>
      <c r="F171" s="66"/>
      <c r="G171" s="66"/>
      <c r="H171" s="66"/>
      <c r="I171" s="66"/>
      <c r="J171" s="66"/>
      <c r="K171" s="66"/>
      <c r="L171" s="66"/>
      <c r="M171" s="66"/>
      <c r="N171" s="66"/>
      <c r="O171" s="66"/>
      <c r="P171" s="66"/>
      <c r="Q171" s="66"/>
      <c r="R171" s="66"/>
      <c r="S171" s="66"/>
      <c r="T171" s="66"/>
      <c r="U171" s="66"/>
      <c r="V171" s="66"/>
      <c r="W171" s="66"/>
      <c r="X171" s="66"/>
      <c r="Y171" s="66"/>
      <c r="Z171" s="66"/>
      <c r="AA171" s="66"/>
    </row>
    <row r="172" spans="1:27" hidden="1">
      <c r="A172" s="66"/>
      <c r="B172" s="66"/>
      <c r="C172" s="66"/>
      <c r="D172" s="66"/>
      <c r="E172" s="66"/>
      <c r="F172" s="66"/>
      <c r="G172" s="66"/>
      <c r="H172" s="66"/>
      <c r="I172" s="66"/>
      <c r="J172" s="66"/>
      <c r="K172" s="66"/>
      <c r="L172" s="66"/>
      <c r="M172" s="66"/>
      <c r="N172" s="66"/>
      <c r="O172" s="66"/>
      <c r="P172" s="66"/>
      <c r="Q172" s="66"/>
      <c r="R172" s="66"/>
      <c r="S172" s="66"/>
      <c r="T172" s="66"/>
      <c r="U172" s="66"/>
      <c r="V172" s="66"/>
      <c r="W172" s="66"/>
      <c r="X172" s="66"/>
      <c r="Y172" s="66"/>
      <c r="Z172" s="66"/>
      <c r="AA172" s="66"/>
    </row>
    <row r="173" spans="1:27" hidden="1">
      <c r="A173" s="66"/>
      <c r="B173" s="66"/>
      <c r="C173" s="66"/>
      <c r="D173" s="66"/>
      <c r="E173" s="66"/>
      <c r="F173" s="66"/>
      <c r="G173" s="66"/>
      <c r="H173" s="66"/>
      <c r="I173" s="66"/>
      <c r="J173" s="66"/>
      <c r="K173" s="66"/>
      <c r="L173" s="66"/>
      <c r="M173" s="66"/>
      <c r="N173" s="66"/>
      <c r="O173" s="66"/>
      <c r="P173" s="66"/>
      <c r="Q173" s="66"/>
      <c r="R173" s="66"/>
      <c r="S173" s="66"/>
      <c r="T173" s="66"/>
      <c r="U173" s="66"/>
      <c r="V173" s="66"/>
      <c r="W173" s="66"/>
      <c r="X173" s="66"/>
      <c r="Y173" s="66"/>
      <c r="Z173" s="66"/>
      <c r="AA173" s="66"/>
    </row>
    <row r="174" spans="1:27" hidden="1">
      <c r="A174" s="66"/>
      <c r="B174" s="66"/>
      <c r="C174" s="66"/>
      <c r="D174" s="66"/>
      <c r="E174" s="66"/>
      <c r="F174" s="66"/>
      <c r="G174" s="66"/>
      <c r="H174" s="66"/>
      <c r="I174" s="66"/>
      <c r="J174" s="66"/>
      <c r="K174" s="66"/>
      <c r="L174" s="66"/>
      <c r="M174" s="66"/>
      <c r="N174" s="66"/>
      <c r="O174" s="66"/>
      <c r="P174" s="66"/>
      <c r="Q174" s="66"/>
      <c r="R174" s="66"/>
      <c r="S174" s="66"/>
      <c r="T174" s="66"/>
      <c r="U174" s="66"/>
      <c r="V174" s="66"/>
      <c r="W174" s="66"/>
      <c r="X174" s="66"/>
      <c r="Y174" s="66"/>
      <c r="Z174" s="66"/>
      <c r="AA174" s="66"/>
    </row>
    <row r="175" spans="1:27" hidden="1">
      <c r="A175" s="66"/>
      <c r="B175" s="66"/>
      <c r="C175" s="66"/>
      <c r="D175" s="66"/>
      <c r="E175" s="66"/>
      <c r="F175" s="66"/>
      <c r="G175" s="66"/>
      <c r="H175" s="66"/>
      <c r="I175" s="66"/>
      <c r="J175" s="66"/>
      <c r="K175" s="66"/>
      <c r="L175" s="66"/>
      <c r="M175" s="66"/>
      <c r="N175" s="66"/>
      <c r="O175" s="66"/>
      <c r="P175" s="66"/>
      <c r="Q175" s="66"/>
      <c r="R175" s="66"/>
      <c r="S175" s="66"/>
      <c r="T175" s="66"/>
      <c r="U175" s="66"/>
      <c r="V175" s="66"/>
      <c r="W175" s="66"/>
      <c r="X175" s="66"/>
      <c r="Y175" s="66"/>
      <c r="Z175" s="66"/>
      <c r="AA175" s="66"/>
    </row>
    <row r="176" spans="1:27" hidden="1">
      <c r="A176" s="66"/>
      <c r="B176" s="66"/>
      <c r="C176" s="66"/>
      <c r="D176" s="66"/>
      <c r="E176" s="66"/>
      <c r="F176" s="66"/>
      <c r="G176" s="66"/>
      <c r="H176" s="66"/>
      <c r="I176" s="66"/>
      <c r="J176" s="66"/>
      <c r="K176" s="66"/>
      <c r="L176" s="66"/>
      <c r="M176" s="66"/>
      <c r="N176" s="66"/>
      <c r="O176" s="66"/>
      <c r="P176" s="66"/>
      <c r="Q176" s="66"/>
      <c r="R176" s="66"/>
      <c r="S176" s="66"/>
      <c r="T176" s="66"/>
      <c r="U176" s="66"/>
      <c r="V176" s="66"/>
      <c r="W176" s="66"/>
      <c r="X176" s="66"/>
      <c r="Y176" s="66"/>
      <c r="Z176" s="66"/>
      <c r="AA176" s="66"/>
    </row>
    <row r="177" spans="1:27" hidden="1">
      <c r="A177" s="66"/>
      <c r="B177" s="66"/>
      <c r="C177" s="66"/>
      <c r="D177" s="66"/>
      <c r="E177" s="66"/>
      <c r="F177" s="66"/>
      <c r="G177" s="66"/>
      <c r="H177" s="66"/>
      <c r="I177" s="66"/>
      <c r="J177" s="66"/>
      <c r="K177" s="66"/>
      <c r="L177" s="66"/>
      <c r="M177" s="66"/>
      <c r="N177" s="66"/>
      <c r="O177" s="66"/>
      <c r="P177" s="66"/>
      <c r="Q177" s="66"/>
      <c r="R177" s="66"/>
      <c r="S177" s="66"/>
      <c r="T177" s="66"/>
      <c r="U177" s="66"/>
      <c r="V177" s="66"/>
      <c r="W177" s="66"/>
      <c r="X177" s="66"/>
      <c r="Y177" s="66"/>
      <c r="Z177" s="66"/>
      <c r="AA177" s="66"/>
    </row>
    <row r="178" spans="1:27" hidden="1">
      <c r="A178" s="66"/>
      <c r="B178" s="66"/>
      <c r="C178" s="66"/>
      <c r="D178" s="66"/>
      <c r="E178" s="66"/>
      <c r="F178" s="66"/>
      <c r="G178" s="66"/>
      <c r="H178" s="66"/>
      <c r="I178" s="66"/>
      <c r="J178" s="66"/>
      <c r="K178" s="66"/>
      <c r="L178" s="66"/>
      <c r="M178" s="66"/>
      <c r="N178" s="66"/>
      <c r="O178" s="66"/>
      <c r="P178" s="66"/>
      <c r="Q178" s="66"/>
      <c r="R178" s="66"/>
      <c r="S178" s="66"/>
      <c r="T178" s="66"/>
      <c r="U178" s="66"/>
      <c r="V178" s="66"/>
      <c r="W178" s="66"/>
      <c r="X178" s="66"/>
      <c r="Y178" s="66"/>
      <c r="Z178" s="66"/>
      <c r="AA178" s="66"/>
    </row>
    <row r="179" spans="1:27" hidden="1">
      <c r="A179" s="66"/>
      <c r="B179" s="66"/>
      <c r="C179" s="66"/>
      <c r="D179" s="66"/>
      <c r="E179" s="66"/>
      <c r="F179" s="66"/>
      <c r="G179" s="66"/>
      <c r="H179" s="66"/>
      <c r="I179" s="66"/>
      <c r="J179" s="66"/>
      <c r="K179" s="66"/>
      <c r="L179" s="66"/>
      <c r="M179" s="66"/>
      <c r="N179" s="66"/>
      <c r="O179" s="66"/>
      <c r="P179" s="66"/>
      <c r="Q179" s="66"/>
      <c r="R179" s="66"/>
      <c r="S179" s="66"/>
      <c r="T179" s="66"/>
      <c r="U179" s="66"/>
      <c r="V179" s="66"/>
      <c r="W179" s="66"/>
      <c r="X179" s="66"/>
      <c r="Y179" s="66"/>
      <c r="Z179" s="66"/>
      <c r="AA179" s="66"/>
    </row>
    <row r="180" spans="1:27" hidden="1">
      <c r="A180" s="66"/>
      <c r="B180" s="66"/>
      <c r="C180" s="66"/>
      <c r="D180" s="66"/>
      <c r="E180" s="66"/>
      <c r="F180" s="66"/>
      <c r="G180" s="66"/>
      <c r="H180" s="66"/>
      <c r="I180" s="66"/>
      <c r="J180" s="66"/>
      <c r="K180" s="66"/>
      <c r="L180" s="66"/>
      <c r="M180" s="66"/>
      <c r="N180" s="66"/>
      <c r="O180" s="66"/>
      <c r="P180" s="66"/>
      <c r="Q180" s="66"/>
      <c r="R180" s="66"/>
      <c r="S180" s="66"/>
      <c r="T180" s="66"/>
      <c r="U180" s="66"/>
      <c r="V180" s="66"/>
      <c r="W180" s="66"/>
      <c r="X180" s="66"/>
      <c r="Y180" s="66"/>
      <c r="Z180" s="66"/>
      <c r="AA180" s="66"/>
    </row>
    <row r="181" spans="1:27" hidden="1">
      <c r="A181" s="66"/>
      <c r="B181" s="66"/>
      <c r="C181" s="66"/>
      <c r="D181" s="66"/>
      <c r="E181" s="66"/>
      <c r="F181" s="66"/>
      <c r="G181" s="66"/>
      <c r="H181" s="66"/>
      <c r="I181" s="66"/>
      <c r="J181" s="66"/>
      <c r="K181" s="66"/>
      <c r="L181" s="66"/>
      <c r="M181" s="66"/>
      <c r="N181" s="66"/>
      <c r="O181" s="66"/>
      <c r="P181" s="66"/>
      <c r="Q181" s="66"/>
      <c r="R181" s="66"/>
      <c r="S181" s="66"/>
      <c r="T181" s="66"/>
      <c r="U181" s="66"/>
      <c r="V181" s="66"/>
      <c r="W181" s="66"/>
      <c r="X181" s="66"/>
      <c r="Y181" s="66"/>
      <c r="Z181" s="66"/>
      <c r="AA181" s="66"/>
    </row>
    <row r="182" spans="1:27" hidden="1">
      <c r="A182" s="66"/>
      <c r="B182" s="66"/>
      <c r="C182" s="66"/>
      <c r="D182" s="66"/>
      <c r="E182" s="66"/>
      <c r="F182" s="66"/>
      <c r="G182" s="66"/>
      <c r="H182" s="66"/>
      <c r="I182" s="66"/>
      <c r="J182" s="66"/>
      <c r="K182" s="66"/>
      <c r="L182" s="66"/>
      <c r="M182" s="66"/>
      <c r="N182" s="66"/>
      <c r="O182" s="66"/>
      <c r="P182" s="66"/>
      <c r="Q182" s="66"/>
      <c r="R182" s="66"/>
      <c r="S182" s="66"/>
      <c r="T182" s="66"/>
      <c r="U182" s="66"/>
      <c r="V182" s="66"/>
      <c r="W182" s="66"/>
      <c r="X182" s="66"/>
      <c r="Y182" s="66"/>
      <c r="Z182" s="66"/>
      <c r="AA182" s="66"/>
    </row>
    <row r="183" spans="1:27" hidden="1">
      <c r="A183" s="66"/>
      <c r="B183" s="66"/>
      <c r="C183" s="66"/>
      <c r="D183" s="66"/>
      <c r="E183" s="66"/>
      <c r="F183" s="66"/>
      <c r="G183" s="66"/>
      <c r="H183" s="66"/>
      <c r="I183" s="66"/>
      <c r="J183" s="66"/>
      <c r="K183" s="66"/>
      <c r="L183" s="66"/>
      <c r="M183" s="66"/>
      <c r="N183" s="66"/>
      <c r="O183" s="66"/>
      <c r="P183" s="66"/>
      <c r="Q183" s="66"/>
      <c r="R183" s="66"/>
      <c r="S183" s="66"/>
      <c r="T183" s="66"/>
      <c r="U183" s="66"/>
      <c r="V183" s="66"/>
      <c r="W183" s="66"/>
      <c r="X183" s="66"/>
      <c r="Y183" s="66"/>
      <c r="Z183" s="66"/>
      <c r="AA183" s="66"/>
    </row>
    <row r="184" spans="1:27" hidden="1">
      <c r="A184" s="66"/>
      <c r="B184" s="66"/>
      <c r="C184" s="66"/>
      <c r="D184" s="66"/>
      <c r="E184" s="66"/>
      <c r="F184" s="66"/>
      <c r="G184" s="66"/>
      <c r="H184" s="66"/>
      <c r="I184" s="66"/>
      <c r="J184" s="66"/>
      <c r="K184" s="66"/>
      <c r="L184" s="66"/>
      <c r="M184" s="66"/>
      <c r="N184" s="66"/>
      <c r="O184" s="66"/>
      <c r="P184" s="66"/>
      <c r="Q184" s="66"/>
      <c r="R184" s="66"/>
      <c r="S184" s="66"/>
      <c r="T184" s="66"/>
      <c r="U184" s="66"/>
      <c r="V184" s="66"/>
      <c r="W184" s="66"/>
      <c r="X184" s="66"/>
      <c r="Y184" s="66"/>
      <c r="Z184" s="66"/>
      <c r="AA184" s="66"/>
    </row>
    <row r="185" spans="1:27" hidden="1">
      <c r="A185" s="66"/>
      <c r="B185" s="66"/>
      <c r="C185" s="66"/>
      <c r="D185" s="66"/>
      <c r="E185" s="66"/>
      <c r="F185" s="66"/>
      <c r="G185" s="66"/>
      <c r="H185" s="66"/>
      <c r="I185" s="66"/>
      <c r="J185" s="66"/>
      <c r="K185" s="66"/>
      <c r="L185" s="66"/>
      <c r="M185" s="66"/>
      <c r="N185" s="66"/>
      <c r="O185" s="66"/>
      <c r="P185" s="66"/>
      <c r="Q185" s="66"/>
      <c r="R185" s="66"/>
      <c r="S185" s="66"/>
      <c r="T185" s="66"/>
      <c r="U185" s="66"/>
      <c r="V185" s="66"/>
      <c r="W185" s="66"/>
      <c r="X185" s="66"/>
      <c r="Y185" s="66"/>
      <c r="Z185" s="66"/>
      <c r="AA185" s="66"/>
    </row>
    <row r="186" spans="1:27" hidden="1">
      <c r="A186" s="66"/>
      <c r="B186" s="66"/>
      <c r="C186" s="66"/>
      <c r="D186" s="66"/>
      <c r="E186" s="66"/>
      <c r="F186" s="66"/>
      <c r="G186" s="66"/>
      <c r="H186" s="66"/>
      <c r="I186" s="66"/>
      <c r="J186" s="66"/>
      <c r="K186" s="66"/>
      <c r="L186" s="66"/>
      <c r="M186" s="66"/>
      <c r="N186" s="66"/>
      <c r="O186" s="66"/>
      <c r="P186" s="66"/>
      <c r="Q186" s="66"/>
      <c r="R186" s="66"/>
      <c r="S186" s="66"/>
      <c r="T186" s="66"/>
      <c r="U186" s="66"/>
      <c r="V186" s="66"/>
      <c r="W186" s="66"/>
      <c r="X186" s="66"/>
      <c r="Y186" s="66"/>
      <c r="Z186" s="66"/>
      <c r="AA186" s="66"/>
    </row>
    <row r="187" spans="1:27" hidden="1">
      <c r="A187" s="66"/>
      <c r="B187" s="66"/>
      <c r="C187" s="66"/>
      <c r="D187" s="66"/>
      <c r="E187" s="66"/>
      <c r="F187" s="66"/>
      <c r="G187" s="66"/>
      <c r="H187" s="66"/>
      <c r="I187" s="66"/>
      <c r="J187" s="66"/>
      <c r="K187" s="66"/>
      <c r="L187" s="66"/>
      <c r="M187" s="66"/>
      <c r="N187" s="66"/>
      <c r="O187" s="66"/>
      <c r="P187" s="66"/>
      <c r="Q187" s="66"/>
      <c r="R187" s="66"/>
      <c r="S187" s="66"/>
      <c r="T187" s="66"/>
      <c r="U187" s="66"/>
      <c r="V187" s="66"/>
      <c r="W187" s="66"/>
      <c r="X187" s="66"/>
      <c r="Y187" s="66"/>
      <c r="Z187" s="66"/>
      <c r="AA187" s="66"/>
    </row>
    <row r="188" spans="1:27" hidden="1">
      <c r="A188" s="66"/>
      <c r="B188" s="66"/>
      <c r="C188" s="66"/>
      <c r="D188" s="66"/>
      <c r="E188" s="66"/>
      <c r="F188" s="66"/>
      <c r="G188" s="66"/>
      <c r="H188" s="66"/>
      <c r="I188" s="66"/>
      <c r="J188" s="66"/>
      <c r="K188" s="66"/>
      <c r="L188" s="66"/>
      <c r="M188" s="66"/>
      <c r="N188" s="66"/>
      <c r="O188" s="66"/>
      <c r="P188" s="66"/>
      <c r="Q188" s="66"/>
      <c r="R188" s="66"/>
      <c r="S188" s="66"/>
      <c r="T188" s="66"/>
      <c r="U188" s="66"/>
      <c r="V188" s="66"/>
      <c r="W188" s="66"/>
      <c r="X188" s="66"/>
      <c r="Y188" s="66"/>
      <c r="Z188" s="66"/>
      <c r="AA188" s="66"/>
    </row>
    <row r="189" spans="1:27" hidden="1">
      <c r="A189" s="66"/>
      <c r="B189" s="66"/>
      <c r="C189" s="66"/>
      <c r="D189" s="66"/>
      <c r="E189" s="66"/>
      <c r="F189" s="66"/>
      <c r="G189" s="66"/>
      <c r="H189" s="66"/>
      <c r="I189" s="66"/>
      <c r="J189" s="66"/>
      <c r="K189" s="66"/>
      <c r="L189" s="66"/>
      <c r="M189" s="66"/>
      <c r="N189" s="66"/>
      <c r="O189" s="66"/>
      <c r="P189" s="66"/>
      <c r="Q189" s="66"/>
      <c r="R189" s="66"/>
      <c r="S189" s="66"/>
      <c r="T189" s="66"/>
      <c r="U189" s="66"/>
      <c r="V189" s="66"/>
      <c r="W189" s="66"/>
      <c r="X189" s="66"/>
      <c r="Y189" s="66"/>
      <c r="Z189" s="66"/>
      <c r="AA189" s="66"/>
    </row>
    <row r="190" spans="1:27" hidden="1">
      <c r="A190" s="66"/>
      <c r="B190" s="66"/>
      <c r="C190" s="66"/>
      <c r="D190" s="66"/>
      <c r="E190" s="66"/>
      <c r="F190" s="66"/>
      <c r="G190" s="66"/>
      <c r="H190" s="66"/>
      <c r="I190" s="66"/>
      <c r="J190" s="66"/>
      <c r="K190" s="66"/>
      <c r="L190" s="66"/>
      <c r="M190" s="66"/>
      <c r="N190" s="66"/>
      <c r="O190" s="66"/>
      <c r="P190" s="66"/>
      <c r="Q190" s="66"/>
      <c r="R190" s="66"/>
      <c r="S190" s="66"/>
      <c r="T190" s="66"/>
      <c r="U190" s="66"/>
      <c r="V190" s="66"/>
      <c r="W190" s="66"/>
      <c r="X190" s="66"/>
      <c r="Y190" s="66"/>
      <c r="Z190" s="66"/>
      <c r="AA190" s="66"/>
    </row>
    <row r="191" spans="1:27" hidden="1">
      <c r="A191" s="66"/>
      <c r="B191" s="66"/>
      <c r="C191" s="66"/>
      <c r="D191" s="66"/>
      <c r="E191" s="66"/>
      <c r="F191" s="66"/>
      <c r="G191" s="66"/>
      <c r="H191" s="66"/>
      <c r="I191" s="66"/>
      <c r="J191" s="66"/>
      <c r="K191" s="66"/>
      <c r="L191" s="66"/>
      <c r="M191" s="66"/>
      <c r="N191" s="66"/>
      <c r="O191" s="66"/>
      <c r="P191" s="66"/>
      <c r="Q191" s="66"/>
      <c r="R191" s="66"/>
      <c r="S191" s="66"/>
      <c r="T191" s="66"/>
      <c r="U191" s="66"/>
      <c r="V191" s="66"/>
      <c r="W191" s="66"/>
      <c r="X191" s="66"/>
      <c r="Y191" s="66"/>
      <c r="Z191" s="66"/>
      <c r="AA191" s="66"/>
    </row>
    <row r="192" spans="1:27" hidden="1">
      <c r="A192" s="66"/>
      <c r="B192" s="66"/>
      <c r="C192" s="66"/>
      <c r="D192" s="66"/>
      <c r="E192" s="66"/>
      <c r="F192" s="66"/>
      <c r="G192" s="66"/>
      <c r="H192" s="66"/>
      <c r="I192" s="66"/>
      <c r="J192" s="66"/>
      <c r="K192" s="66"/>
      <c r="L192" s="66"/>
      <c r="M192" s="66"/>
      <c r="N192" s="66"/>
      <c r="O192" s="66"/>
      <c r="P192" s="66"/>
      <c r="Q192" s="66"/>
      <c r="R192" s="66"/>
      <c r="S192" s="66"/>
      <c r="T192" s="66"/>
      <c r="U192" s="66"/>
      <c r="V192" s="66"/>
      <c r="W192" s="66"/>
      <c r="X192" s="66"/>
      <c r="Y192" s="66"/>
      <c r="Z192" s="66"/>
      <c r="AA192" s="66"/>
    </row>
    <row r="193" spans="1:27" hidden="1">
      <c r="A193" s="66"/>
      <c r="B193" s="66"/>
      <c r="C193" s="66"/>
      <c r="D193" s="66"/>
      <c r="E193" s="66"/>
      <c r="F193" s="66"/>
      <c r="G193" s="66"/>
      <c r="H193" s="66"/>
      <c r="I193" s="66"/>
      <c r="J193" s="66"/>
      <c r="K193" s="66"/>
      <c r="L193" s="66"/>
      <c r="M193" s="66"/>
      <c r="N193" s="66"/>
      <c r="O193" s="66"/>
      <c r="P193" s="66"/>
      <c r="Q193" s="66"/>
      <c r="R193" s="66"/>
      <c r="S193" s="66"/>
      <c r="T193" s="66"/>
      <c r="U193" s="66"/>
      <c r="V193" s="66"/>
      <c r="W193" s="66"/>
      <c r="X193" s="66"/>
      <c r="Y193" s="66"/>
      <c r="Z193" s="66"/>
      <c r="AA193" s="66"/>
    </row>
    <row r="194" spans="1:27" hidden="1">
      <c r="A194" s="66"/>
      <c r="B194" s="66"/>
      <c r="C194" s="66"/>
      <c r="D194" s="66"/>
      <c r="E194" s="66"/>
      <c r="F194" s="66"/>
      <c r="G194" s="66"/>
      <c r="H194" s="66"/>
      <c r="I194" s="66"/>
      <c r="J194" s="66"/>
      <c r="K194" s="66"/>
      <c r="L194" s="66"/>
      <c r="M194" s="66"/>
      <c r="N194" s="66"/>
      <c r="O194" s="66"/>
      <c r="P194" s="66"/>
      <c r="Q194" s="66"/>
      <c r="R194" s="66"/>
      <c r="S194" s="66"/>
      <c r="T194" s="66"/>
      <c r="U194" s="66"/>
      <c r="V194" s="66"/>
      <c r="W194" s="66"/>
      <c r="X194" s="66"/>
      <c r="Y194" s="66"/>
      <c r="Z194" s="66"/>
      <c r="AA194" s="66"/>
    </row>
    <row r="195" spans="1:27" hidden="1">
      <c r="A195" s="66"/>
      <c r="B195" s="66"/>
      <c r="C195" s="66"/>
      <c r="D195" s="66"/>
      <c r="E195" s="66"/>
      <c r="F195" s="66"/>
      <c r="G195" s="66"/>
      <c r="H195" s="66"/>
      <c r="I195" s="66"/>
      <c r="J195" s="66"/>
      <c r="K195" s="66"/>
      <c r="L195" s="66"/>
      <c r="M195" s="66"/>
      <c r="N195" s="66"/>
      <c r="O195" s="66"/>
      <c r="P195" s="66"/>
      <c r="Q195" s="66"/>
      <c r="R195" s="66"/>
      <c r="S195" s="66"/>
      <c r="T195" s="66"/>
      <c r="U195" s="66"/>
      <c r="V195" s="66"/>
      <c r="W195" s="66"/>
      <c r="X195" s="66"/>
      <c r="Y195" s="66"/>
      <c r="Z195" s="66"/>
      <c r="AA195" s="66"/>
    </row>
  </sheetData>
  <mergeCells count="8">
    <mergeCell ref="A1:K1"/>
    <mergeCell ref="A11:B11"/>
    <mergeCell ref="A12:B12"/>
    <mergeCell ref="A10:F10"/>
    <mergeCell ref="B24:C24"/>
    <mergeCell ref="B23:C23"/>
    <mergeCell ref="A16:D16"/>
    <mergeCell ref="D18:D21"/>
  </mergeCells>
  <phoneticPr fontId="8" type="noConversion"/>
  <hyperlinks>
    <hyperlink ref="A68" r:id="rId1" display="https://www.streivor.com/wp-content/uploads/2020/11/CKV-Design-Guide-1-Selecting-and-Sizing-Exhaust-Hoods.pdf" xr:uid="{BFBB6FFC-3575-4A37-8B57-23170F2ABE56}"/>
  </hyperlinks>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93AA08-0AC5-4FCC-829D-381EF7CA031C}">
  <sheetPr codeName="Sheet10"/>
  <dimension ref="A1:AL130"/>
  <sheetViews>
    <sheetView zoomScaleNormal="100" workbookViewId="0">
      <selection sqref="A1:E1"/>
    </sheetView>
  </sheetViews>
  <sheetFormatPr defaultColWidth="8.7109375" defaultRowHeight="13.15"/>
  <cols>
    <col min="1" max="1" width="28" style="68" customWidth="1"/>
    <col min="2" max="2" width="24.140625" style="68" customWidth="1"/>
    <col min="3" max="3" width="23.85546875" style="68" customWidth="1"/>
    <col min="4" max="4" width="27.28515625" style="68" customWidth="1"/>
    <col min="5" max="5" width="41.7109375" style="68" customWidth="1"/>
    <col min="6" max="6" width="21.140625" style="68" bestFit="1" customWidth="1"/>
    <col min="7" max="7" width="14.28515625" style="68" customWidth="1"/>
    <col min="8" max="8" width="6.28515625" style="68" customWidth="1"/>
    <col min="9" max="9" width="41.28515625" style="68" customWidth="1"/>
    <col min="10" max="10" width="24.140625" style="68" customWidth="1"/>
    <col min="11" max="12" width="15.28515625" style="68" customWidth="1"/>
    <col min="13" max="13" width="12.28515625" style="68" customWidth="1"/>
    <col min="14" max="14" width="13.28515625" style="68" customWidth="1"/>
    <col min="15" max="15" width="15.28515625" style="68" customWidth="1"/>
    <col min="16" max="16" width="11" style="68" customWidth="1"/>
    <col min="17" max="20" width="15.28515625" style="68" customWidth="1"/>
    <col min="21" max="21" width="7.7109375" style="68" hidden="1" customWidth="1"/>
    <col min="22" max="22" width="12.42578125" style="68" hidden="1" customWidth="1"/>
    <col min="23" max="38" width="6.5703125" style="68" hidden="1" customWidth="1"/>
    <col min="39" max="39" width="15.28515625" style="68" customWidth="1"/>
    <col min="40" max="40" width="11.28515625" style="68" customWidth="1"/>
    <col min="41" max="41" width="6.28515625" style="68" customWidth="1"/>
    <col min="42" max="45" width="4.7109375" style="68" customWidth="1"/>
    <col min="46" max="46" width="6.28515625" style="68" customWidth="1"/>
    <col min="47" max="61" width="4.7109375" style="68" customWidth="1"/>
    <col min="62" max="16384" width="8.7109375" style="68"/>
  </cols>
  <sheetData>
    <row r="1" spans="1:12" ht="24" customHeight="1">
      <c r="A1" s="857" t="str">
        <f>"Water Heater Summary - "&amp;Prototype!A2</f>
        <v>Water Heater Summary - RestaurantFastFood</v>
      </c>
      <c r="B1" s="857"/>
      <c r="C1" s="857"/>
      <c r="D1" s="857"/>
      <c r="E1" s="857"/>
    </row>
    <row r="2" spans="1:12" ht="27" customHeight="1">
      <c r="A2" s="265" t="s">
        <v>194</v>
      </c>
      <c r="B2" s="265" t="s">
        <v>387</v>
      </c>
      <c r="C2" s="265" t="s">
        <v>388</v>
      </c>
      <c r="D2" s="265" t="s">
        <v>389</v>
      </c>
      <c r="E2" s="265" t="s">
        <v>390</v>
      </c>
    </row>
    <row r="3" spans="1:12" ht="25.15" customHeight="1">
      <c r="A3" s="257" t="s">
        <v>272</v>
      </c>
      <c r="B3" s="257" t="s">
        <v>391</v>
      </c>
      <c r="C3" s="361">
        <v>0.8</v>
      </c>
      <c r="D3" s="790">
        <f>F15</f>
        <v>50</v>
      </c>
      <c r="E3" s="264" t="str">
        <f>E4</f>
        <v>903 (Btu/hr)</v>
      </c>
    </row>
    <row r="4" spans="1:12" ht="24" customHeight="1">
      <c r="A4" s="257" t="s">
        <v>279</v>
      </c>
      <c r="B4" s="257" t="s">
        <v>391</v>
      </c>
      <c r="C4" s="361">
        <v>0.8</v>
      </c>
      <c r="D4" s="264">
        <f>D3</f>
        <v>50</v>
      </c>
      <c r="E4" s="257" t="str">
        <f>ROUND(D36,0) &amp; " (Btu/hr)"</f>
        <v>903 (Btu/hr)</v>
      </c>
    </row>
    <row r="5" spans="1:12" ht="14.65" customHeight="1">
      <c r="A5" s="72"/>
      <c r="B5" s="72"/>
      <c r="C5" s="72"/>
      <c r="D5" s="72"/>
      <c r="E5" s="72"/>
    </row>
    <row r="6" spans="1:12" ht="14.65" customHeight="1"/>
    <row r="7" spans="1:12" ht="19.899999999999999" customHeight="1">
      <c r="A7" s="857" t="s">
        <v>392</v>
      </c>
      <c r="B7" s="857"/>
      <c r="C7" s="857"/>
      <c r="D7" s="857"/>
      <c r="E7" s="857"/>
      <c r="F7" s="857"/>
      <c r="G7" s="857"/>
    </row>
    <row r="8" spans="1:12" ht="65.45" customHeight="1">
      <c r="A8" s="265" t="s">
        <v>393</v>
      </c>
      <c r="B8" s="265" t="s">
        <v>394</v>
      </c>
      <c r="C8" s="265" t="s">
        <v>395</v>
      </c>
      <c r="D8" s="265" t="s">
        <v>173</v>
      </c>
      <c r="E8" s="265" t="s">
        <v>396</v>
      </c>
      <c r="F8" s="265" t="s">
        <v>397</v>
      </c>
      <c r="G8" s="265" t="s">
        <v>398</v>
      </c>
    </row>
    <row r="9" spans="1:12" ht="18" customHeight="1">
      <c r="A9" s="266" t="str">
        <f>Zones!B3</f>
        <v>Dining</v>
      </c>
      <c r="B9" s="280" t="s">
        <v>391</v>
      </c>
      <c r="C9" s="267">
        <f>Zones!G3</f>
        <v>1250</v>
      </c>
      <c r="D9" s="157">
        <f>Zones!J3</f>
        <v>41.25</v>
      </c>
      <c r="E9" s="268">
        <f>0.58*0.2</f>
        <v>0.11599999999999999</v>
      </c>
      <c r="F9" s="792">
        <f>E9*D9</f>
        <v>4.7849999999999993</v>
      </c>
      <c r="G9" s="269">
        <f>F9/60</f>
        <v>7.9749999999999988E-2</v>
      </c>
      <c r="I9" s="68">
        <v>9</v>
      </c>
    </row>
    <row r="10" spans="1:12" ht="18" customHeight="1">
      <c r="A10" s="266" t="str">
        <f>Zones!B4</f>
        <v>Kitchen</v>
      </c>
      <c r="B10" s="280" t="s">
        <v>391</v>
      </c>
      <c r="C10" s="267">
        <f>Zones!G4</f>
        <v>1250</v>
      </c>
      <c r="D10" s="157">
        <f>Zones!J4</f>
        <v>3.75</v>
      </c>
      <c r="E10" s="268"/>
      <c r="F10" s="793">
        <f>D34</f>
        <v>54</v>
      </c>
      <c r="G10" s="269">
        <f>F10/60</f>
        <v>0.9</v>
      </c>
    </row>
    <row r="11" spans="1:12" ht="18" customHeight="1">
      <c r="A11" s="673"/>
      <c r="B11" s="591"/>
      <c r="C11" s="674"/>
      <c r="D11" s="675"/>
      <c r="E11" s="676"/>
      <c r="F11" s="677"/>
      <c r="G11" s="411"/>
    </row>
    <row r="12" spans="1:12" ht="18" customHeight="1">
      <c r="A12" s="673"/>
      <c r="B12" s="591"/>
      <c r="C12" s="674"/>
      <c r="D12" s="675"/>
      <c r="E12" s="676"/>
      <c r="F12" s="677"/>
      <c r="G12" s="411"/>
    </row>
    <row r="13" spans="1:12" ht="30" customHeight="1">
      <c r="A13" s="857" t="s">
        <v>399</v>
      </c>
      <c r="B13" s="857"/>
      <c r="C13" s="857"/>
      <c r="D13" s="857"/>
      <c r="E13" s="857"/>
      <c r="F13" s="857"/>
      <c r="G13" s="857"/>
      <c r="H13" s="857"/>
      <c r="I13" s="857"/>
      <c r="J13" s="857"/>
    </row>
    <row r="14" spans="1:12" ht="30" customHeight="1">
      <c r="A14" s="809" t="s">
        <v>387</v>
      </c>
      <c r="B14" s="809" t="s">
        <v>397</v>
      </c>
      <c r="C14" s="809" t="s">
        <v>400</v>
      </c>
      <c r="D14" s="809" t="s">
        <v>401</v>
      </c>
      <c r="E14" s="809" t="s">
        <v>402</v>
      </c>
      <c r="F14" s="809" t="s">
        <v>403</v>
      </c>
      <c r="G14" s="925" t="s">
        <v>404</v>
      </c>
      <c r="H14" s="925"/>
      <c r="I14" s="809" t="s">
        <v>405</v>
      </c>
      <c r="J14" s="413" t="s">
        <v>243</v>
      </c>
      <c r="K14" s="158"/>
      <c r="L14" s="308"/>
    </row>
    <row r="15" spans="1:12" ht="30" customHeight="1">
      <c r="A15" s="812" t="s">
        <v>406</v>
      </c>
      <c r="B15" s="429">
        <f>MAX(125,SUM(F9:F10))</f>
        <v>125</v>
      </c>
      <c r="C15" s="414">
        <f>B15*($B$19-B20)*8.2877*1</f>
        <v>82876.999999999985</v>
      </c>
      <c r="D15" s="794">
        <f>C15*B21</f>
        <v>49726.19999999999</v>
      </c>
      <c r="E15" s="587">
        <f>D15/C3</f>
        <v>62157.749999999985</v>
      </c>
      <c r="F15" s="430">
        <f>B15*B22</f>
        <v>50</v>
      </c>
      <c r="G15" s="415">
        <f>(E15/800)+110*SQRT(F15)</f>
        <v>855.51464680520235</v>
      </c>
      <c r="H15" s="416" t="s">
        <v>407</v>
      </c>
      <c r="I15" s="791">
        <f>G15/B42</f>
        <v>12.768875325450781</v>
      </c>
      <c r="J15" s="417" t="s">
        <v>408</v>
      </c>
    </row>
    <row r="16" spans="1:12">
      <c r="A16" s="406" t="s">
        <v>409</v>
      </c>
      <c r="B16" s="678"/>
      <c r="C16" s="678"/>
      <c r="D16" s="678"/>
      <c r="E16" s="678"/>
      <c r="F16" s="678"/>
      <c r="G16" s="678"/>
      <c r="H16" s="679"/>
      <c r="I16" s="680"/>
      <c r="J16" s="810"/>
    </row>
    <row r="17" spans="1:10">
      <c r="B17" s="310"/>
      <c r="C17" s="307"/>
      <c r="D17" s="307"/>
      <c r="E17" s="316"/>
      <c r="F17" s="582"/>
      <c r="G17" s="672"/>
      <c r="H17" s="797"/>
      <c r="J17" s="810"/>
    </row>
    <row r="18" spans="1:10">
      <c r="F18" s="73"/>
    </row>
    <row r="19" spans="1:10">
      <c r="A19" s="68" t="s">
        <v>410</v>
      </c>
      <c r="B19" s="222">
        <v>135</v>
      </c>
      <c r="C19" s="68" t="s">
        <v>411</v>
      </c>
    </row>
    <row r="20" spans="1:10">
      <c r="A20" s="68" t="s">
        <v>412</v>
      </c>
      <c r="B20" s="222">
        <v>55</v>
      </c>
      <c r="C20" s="68" t="s">
        <v>413</v>
      </c>
      <c r="E20" s="160"/>
      <c r="F20" s="159"/>
      <c r="I20" s="222"/>
    </row>
    <row r="21" spans="1:10" ht="13.9">
      <c r="A21" s="66" t="s">
        <v>414</v>
      </c>
      <c r="B21" s="222">
        <v>0.6</v>
      </c>
      <c r="C21" s="68" t="s">
        <v>413</v>
      </c>
      <c r="F21" s="159"/>
      <c r="I21" s="222"/>
    </row>
    <row r="22" spans="1:10">
      <c r="A22" s="68" t="s">
        <v>415</v>
      </c>
      <c r="B22" s="362">
        <v>0.4</v>
      </c>
      <c r="C22" s="68" t="s">
        <v>413</v>
      </c>
      <c r="F22" s="159"/>
      <c r="I22" s="222"/>
    </row>
    <row r="23" spans="1:10" ht="25.9" customHeight="1">
      <c r="A23" s="926" t="s">
        <v>416</v>
      </c>
      <c r="B23" s="926"/>
      <c r="C23" s="926"/>
      <c r="D23" s="926"/>
      <c r="E23" s="926"/>
      <c r="F23" s="926"/>
      <c r="G23" s="926"/>
      <c r="H23" s="926"/>
      <c r="I23" s="926"/>
    </row>
    <row r="24" spans="1:10" ht="18" customHeight="1">
      <c r="A24" s="673"/>
      <c r="B24" s="591"/>
      <c r="C24" s="674"/>
      <c r="D24" s="675"/>
      <c r="E24" s="676"/>
      <c r="F24" s="677"/>
      <c r="G24" s="411"/>
    </row>
    <row r="25" spans="1:10" ht="12" customHeight="1">
      <c r="C25" s="810"/>
      <c r="D25" s="810"/>
      <c r="E25" s="810"/>
      <c r="F25" s="810"/>
      <c r="G25" s="810"/>
      <c r="H25" s="810"/>
      <c r="I25" s="810"/>
    </row>
    <row r="26" spans="1:10" ht="19.899999999999999" customHeight="1">
      <c r="A26" s="427" t="s">
        <v>417</v>
      </c>
      <c r="C26" s="810"/>
      <c r="D26" s="810"/>
      <c r="E26" s="810"/>
      <c r="F26" s="810"/>
      <c r="G26" s="810"/>
      <c r="H26" s="810"/>
      <c r="I26" s="810"/>
    </row>
    <row r="27" spans="1:10" ht="19.149999999999999" customHeight="1">
      <c r="A27" s="928" t="s">
        <v>418</v>
      </c>
      <c r="B27" s="928"/>
      <c r="C27" s="928"/>
      <c r="D27" s="928"/>
      <c r="E27" s="928"/>
    </row>
    <row r="28" spans="1:10" ht="28.9" customHeight="1">
      <c r="A28" s="309" t="s">
        <v>419</v>
      </c>
      <c r="B28" s="309" t="s">
        <v>420</v>
      </c>
      <c r="C28" s="309" t="s">
        <v>421</v>
      </c>
      <c r="D28" s="309" t="s">
        <v>422</v>
      </c>
      <c r="E28" s="309" t="s">
        <v>243</v>
      </c>
    </row>
    <row r="29" spans="1:10" ht="12" customHeight="1">
      <c r="A29" s="405" t="s">
        <v>423</v>
      </c>
      <c r="B29" s="412">
        <v>5</v>
      </c>
      <c r="C29" s="412">
        <v>1</v>
      </c>
      <c r="D29" s="412">
        <v>5</v>
      </c>
      <c r="E29" s="929" t="s">
        <v>424</v>
      </c>
    </row>
    <row r="30" spans="1:10" ht="12" customHeight="1">
      <c r="A30" s="405" t="s">
        <v>425</v>
      </c>
      <c r="B30" s="412">
        <v>5</v>
      </c>
      <c r="C30" s="412">
        <v>1</v>
      </c>
      <c r="D30" s="412">
        <v>5</v>
      </c>
      <c r="E30" s="930"/>
    </row>
    <row r="31" spans="1:10" ht="12" customHeight="1">
      <c r="A31" s="405" t="s">
        <v>426</v>
      </c>
      <c r="B31" s="412">
        <v>42</v>
      </c>
      <c r="C31" s="412">
        <v>1</v>
      </c>
      <c r="D31" s="412">
        <f t="shared" ref="D31:D32" si="0">B31*C31</f>
        <v>42</v>
      </c>
      <c r="E31" s="930"/>
    </row>
    <row r="32" spans="1:10" ht="12" customHeight="1">
      <c r="A32" s="405" t="s">
        <v>427</v>
      </c>
      <c r="B32" s="412">
        <v>15</v>
      </c>
      <c r="C32" s="412">
        <v>1</v>
      </c>
      <c r="D32" s="412">
        <f t="shared" si="0"/>
        <v>15</v>
      </c>
      <c r="E32" s="930"/>
    </row>
    <row r="33" spans="1:7" ht="12" customHeight="1">
      <c r="A33" s="405" t="s">
        <v>428</v>
      </c>
      <c r="B33" s="412">
        <v>5</v>
      </c>
      <c r="C33" s="412"/>
      <c r="D33" s="412"/>
      <c r="E33" s="930"/>
    </row>
    <row r="34" spans="1:7" ht="19.149999999999999" customHeight="1">
      <c r="A34" s="932" t="s">
        <v>429</v>
      </c>
      <c r="B34" s="932"/>
      <c r="C34" s="932"/>
      <c r="D34" s="572">
        <v>54</v>
      </c>
      <c r="E34" s="930" t="s">
        <v>430</v>
      </c>
    </row>
    <row r="35" spans="1:7" ht="34.9" customHeight="1">
      <c r="A35" s="927" t="s">
        <v>431</v>
      </c>
      <c r="B35" s="927"/>
      <c r="C35" s="927"/>
      <c r="D35" s="588">
        <v>76000</v>
      </c>
      <c r="E35" s="931"/>
      <c r="F35" s="122" t="s">
        <v>36</v>
      </c>
      <c r="G35" s="68" t="s">
        <v>3</v>
      </c>
    </row>
    <row r="36" spans="1:7" ht="26.45" customHeight="1">
      <c r="A36" s="927" t="s">
        <v>432</v>
      </c>
      <c r="B36" s="927"/>
      <c r="C36" s="927"/>
      <c r="D36" s="418">
        <f>(D35/800)+110*SQRT(D34)</f>
        <v>903.33161511844878</v>
      </c>
      <c r="E36" s="404" t="s">
        <v>433</v>
      </c>
    </row>
    <row r="37" spans="1:7" ht="14.45" customHeight="1">
      <c r="A37" s="927" t="s">
        <v>405</v>
      </c>
      <c r="B37" s="927"/>
      <c r="C37" s="927"/>
      <c r="D37" s="419">
        <f>D36/B42</f>
        <v>13.482561419678341</v>
      </c>
      <c r="E37" s="405"/>
    </row>
    <row r="38" spans="1:7">
      <c r="A38" s="797"/>
      <c r="B38" s="797"/>
      <c r="C38" s="797"/>
      <c r="D38" s="411"/>
    </row>
    <row r="39" spans="1:7">
      <c r="A39" s="797"/>
      <c r="B39" s="797"/>
      <c r="C39" s="797"/>
      <c r="D39" s="411"/>
    </row>
    <row r="40" spans="1:7">
      <c r="A40" s="68" t="s">
        <v>434</v>
      </c>
      <c r="C40" s="74"/>
      <c r="D40" s="411"/>
    </row>
    <row r="41" spans="1:7">
      <c r="A41" s="68" t="s">
        <v>435</v>
      </c>
      <c r="B41" s="68">
        <v>68</v>
      </c>
      <c r="C41" s="810"/>
      <c r="D41" s="411"/>
    </row>
    <row r="42" spans="1:7">
      <c r="A42" s="68" t="s">
        <v>436</v>
      </c>
      <c r="B42" s="68">
        <f>B19-B41</f>
        <v>67</v>
      </c>
      <c r="C42" s="810"/>
      <c r="D42" s="411"/>
    </row>
    <row r="43" spans="1:7">
      <c r="A43" s="68" t="s">
        <v>437</v>
      </c>
      <c r="C43" s="810"/>
      <c r="D43" s="411"/>
    </row>
    <row r="44" spans="1:7">
      <c r="A44" s="797"/>
      <c r="B44" s="797"/>
      <c r="C44" s="797"/>
      <c r="D44" s="411"/>
    </row>
    <row r="45" spans="1:7">
      <c r="A45" s="797"/>
      <c r="B45" s="797"/>
      <c r="C45" s="797"/>
      <c r="D45" s="411"/>
    </row>
    <row r="57" spans="1:1" ht="12" customHeight="1">
      <c r="A57" s="146"/>
    </row>
    <row r="58" spans="1:1" ht="12" customHeight="1"/>
    <row r="59" spans="1:1" ht="12" customHeight="1"/>
    <row r="60" spans="1:1" ht="12" customHeight="1"/>
    <row r="61" spans="1:1" ht="12" customHeight="1"/>
    <row r="62" spans="1:1" ht="12" customHeight="1">
      <c r="A62" s="146"/>
    </row>
    <row r="63" spans="1:1" ht="12" customHeight="1">
      <c r="A63" s="146"/>
    </row>
    <row r="64" spans="1:1" ht="12" customHeight="1">
      <c r="A64" s="146"/>
    </row>
    <row r="65" spans="1:9" s="84" customFormat="1" ht="18" hidden="1" customHeight="1">
      <c r="A65" s="84" t="s">
        <v>80</v>
      </c>
    </row>
    <row r="66" spans="1:9" hidden="1"/>
    <row r="67" spans="1:9" hidden="1">
      <c r="A67" s="74"/>
      <c r="B67" s="74"/>
      <c r="C67" s="74"/>
      <c r="D67" s="74"/>
      <c r="E67" s="74"/>
      <c r="F67" s="74"/>
      <c r="G67" s="74"/>
      <c r="H67" s="74"/>
      <c r="I67" s="74"/>
    </row>
    <row r="68" spans="1:9" hidden="1">
      <c r="A68" s="74"/>
      <c r="B68" s="74"/>
      <c r="C68" s="74"/>
      <c r="D68" s="74"/>
      <c r="E68" s="74"/>
      <c r="F68" s="74"/>
      <c r="G68" s="74"/>
      <c r="H68" s="74"/>
      <c r="I68" s="74"/>
    </row>
    <row r="69" spans="1:9" hidden="1"/>
    <row r="70" spans="1:9" hidden="1"/>
    <row r="71" spans="1:9" hidden="1"/>
    <row r="72" spans="1:9" hidden="1"/>
    <row r="73" spans="1:9" hidden="1">
      <c r="A73" s="69"/>
    </row>
    <row r="74" spans="1:9" hidden="1"/>
    <row r="75" spans="1:9" hidden="1"/>
    <row r="76" spans="1:9" hidden="1"/>
    <row r="77" spans="1:9" hidden="1"/>
    <row r="78" spans="1:9" hidden="1"/>
    <row r="79" spans="1:9" hidden="1"/>
    <row r="80" spans="1:9" hidden="1"/>
    <row r="81" spans="1:1" hidden="1"/>
    <row r="82" spans="1:1" hidden="1"/>
    <row r="83" spans="1:1" hidden="1"/>
    <row r="84" spans="1:1" hidden="1">
      <c r="A84" s="194"/>
    </row>
    <row r="85" spans="1:1" hidden="1"/>
    <row r="86" spans="1:1" hidden="1"/>
    <row r="87" spans="1:1" hidden="1"/>
    <row r="88" spans="1:1" hidden="1"/>
    <row r="89" spans="1:1" hidden="1"/>
    <row r="90" spans="1:1" hidden="1"/>
    <row r="91" spans="1:1" hidden="1"/>
    <row r="92" spans="1:1" hidden="1"/>
    <row r="93" spans="1:1" hidden="1"/>
    <row r="94" spans="1:1" hidden="1"/>
    <row r="95" spans="1:1" hidden="1"/>
    <row r="96" spans="1:1" hidden="1"/>
    <row r="97" spans="1:1" hidden="1"/>
    <row r="98" spans="1:1" hidden="1"/>
    <row r="99" spans="1:1" hidden="1"/>
    <row r="100" spans="1:1" hidden="1"/>
    <row r="101" spans="1:1" hidden="1"/>
    <row r="102" spans="1:1" hidden="1"/>
    <row r="103" spans="1:1" hidden="1"/>
    <row r="104" spans="1:1" hidden="1"/>
    <row r="105" spans="1:1" hidden="1">
      <c r="A105" s="73" t="s">
        <v>36</v>
      </c>
    </row>
    <row r="106" spans="1:1" hidden="1"/>
    <row r="107" spans="1:1" hidden="1"/>
    <row r="108" spans="1:1" hidden="1"/>
    <row r="109" spans="1:1" hidden="1"/>
    <row r="110" spans="1:1" hidden="1"/>
    <row r="111" spans="1:1" hidden="1"/>
    <row r="112" spans="1:1" hidden="1"/>
    <row r="113" s="68" customFormat="1" hidden="1"/>
    <row r="114" s="68" customFormat="1" hidden="1"/>
    <row r="115" s="68" customFormat="1" hidden="1"/>
    <row r="116" s="68" customFormat="1" hidden="1"/>
    <row r="117" s="68" customFormat="1" hidden="1"/>
    <row r="118" s="68" customFormat="1" hidden="1"/>
    <row r="119" s="68" customFormat="1" hidden="1"/>
    <row r="120" s="68" customFormat="1" hidden="1"/>
    <row r="121" s="68" customFormat="1" hidden="1"/>
    <row r="122" s="68" customFormat="1" hidden="1"/>
    <row r="123" s="68" customFormat="1" hidden="1"/>
    <row r="124" s="68" customFormat="1" hidden="1"/>
    <row r="125" s="68" customFormat="1" hidden="1"/>
    <row r="126" s="68" customFormat="1" hidden="1"/>
    <row r="127" s="68" customFormat="1" hidden="1"/>
    <row r="128" s="68" customFormat="1" hidden="1"/>
    <row r="129" s="68" customFormat="1"/>
    <row r="130" s="68" customFormat="1"/>
  </sheetData>
  <mergeCells count="12">
    <mergeCell ref="A36:C36"/>
    <mergeCell ref="A37:C37"/>
    <mergeCell ref="A27:E27"/>
    <mergeCell ref="E29:E33"/>
    <mergeCell ref="E34:E35"/>
    <mergeCell ref="A34:C34"/>
    <mergeCell ref="A35:C35"/>
    <mergeCell ref="A1:E1"/>
    <mergeCell ref="A7:G7"/>
    <mergeCell ref="G14:H14"/>
    <mergeCell ref="A23:I23"/>
    <mergeCell ref="A13:J13"/>
  </mergeCells>
  <hyperlinks>
    <hyperlink ref="A105" r:id="rId1" xr:uid="{9F64D449-DCA4-4DC4-9D6F-8C3637A06A89}"/>
    <hyperlink ref="F35" r:id="rId2" xr:uid="{12BC2604-B604-4C22-8265-C2A6C3A013E5}"/>
  </hyperlinks>
  <pageMargins left="0.7" right="0.7" top="0.75" bottom="0.75" header="0.3" footer="0.3"/>
  <pageSetup orientation="portrait" r:id="rId3"/>
  <drawing r:id="rId4"/>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6AAB3-37D4-40C4-AD32-87DEB55DC747}">
  <sheetPr codeName="Sheet17"/>
  <dimension ref="A1:H47"/>
  <sheetViews>
    <sheetView zoomScaleNormal="100" workbookViewId="0">
      <selection sqref="A1:G1"/>
    </sheetView>
  </sheetViews>
  <sheetFormatPr defaultColWidth="8.7109375" defaultRowHeight="13.15"/>
  <cols>
    <col min="1" max="1" width="39.85546875" style="68" customWidth="1"/>
    <col min="2" max="2" width="19" style="68" customWidth="1"/>
    <col min="3" max="3" width="23.28515625" style="68" customWidth="1"/>
    <col min="4" max="4" width="23" style="68" customWidth="1"/>
    <col min="5" max="5" width="21.42578125" style="68" customWidth="1"/>
    <col min="6" max="6" width="25.5703125" style="68" customWidth="1"/>
    <col min="7" max="7" width="43.7109375" style="68" customWidth="1"/>
    <col min="8" max="8" width="19.7109375" style="68" customWidth="1"/>
    <col min="9" max="9" width="54.5703125" style="68" customWidth="1"/>
    <col min="10" max="10" width="9.7109375" style="68" customWidth="1"/>
    <col min="11" max="11" width="13.28515625" style="68" customWidth="1"/>
    <col min="12" max="12" width="24" style="68" customWidth="1"/>
    <col min="13" max="13" width="10.5703125" style="68" customWidth="1"/>
    <col min="14" max="14" width="11.42578125" style="68" customWidth="1"/>
    <col min="15" max="15" width="10.5703125" style="68" customWidth="1"/>
    <col min="16" max="16" width="13.28515625" style="68" customWidth="1"/>
    <col min="17" max="17" width="9.7109375" style="68" customWidth="1"/>
    <col min="18" max="18" width="9.42578125" style="68" customWidth="1"/>
    <col min="19" max="19" width="12.7109375" style="68" customWidth="1"/>
    <col min="20" max="20" width="14.7109375" style="68" customWidth="1"/>
    <col min="21" max="21" width="20.7109375" style="68" customWidth="1"/>
    <col min="22" max="22" width="19.7109375" style="68" customWidth="1"/>
    <col min="23" max="28" width="8.7109375" style="68"/>
    <col min="29" max="29" width="13.7109375" style="68" bestFit="1" customWidth="1"/>
    <col min="30" max="16384" width="8.7109375" style="68"/>
  </cols>
  <sheetData>
    <row r="1" spans="1:8" ht="25.9" customHeight="1">
      <c r="A1" s="933" t="str">
        <f>"Interior Lighting - "&amp;Prototype!A2</f>
        <v>Interior Lighting - RestaurantFastFood</v>
      </c>
      <c r="B1" s="933"/>
      <c r="C1" s="933"/>
      <c r="D1" s="933"/>
      <c r="E1" s="933"/>
      <c r="F1" s="933"/>
      <c r="G1" s="933"/>
    </row>
    <row r="2" spans="1:8" ht="18.600000000000001" customHeight="1">
      <c r="A2" s="934" t="s">
        <v>164</v>
      </c>
      <c r="B2" s="935" t="s">
        <v>438</v>
      </c>
      <c r="C2" s="935"/>
      <c r="D2" s="935"/>
      <c r="E2" s="935" t="s">
        <v>310</v>
      </c>
      <c r="F2" s="935"/>
      <c r="G2" s="935"/>
    </row>
    <row r="3" spans="1:8" ht="28.9" customHeight="1">
      <c r="A3" s="934"/>
      <c r="B3" s="813" t="s">
        <v>439</v>
      </c>
      <c r="C3" s="813" t="s">
        <v>440</v>
      </c>
      <c r="D3" s="813" t="s">
        <v>243</v>
      </c>
      <c r="E3" s="813" t="s">
        <v>441</v>
      </c>
      <c r="F3" s="813" t="s">
        <v>440</v>
      </c>
      <c r="G3" s="813" t="s">
        <v>243</v>
      </c>
    </row>
    <row r="4" spans="1:8" ht="29.25" customHeight="1">
      <c r="A4" s="420" t="str">
        <f>Zones!A3</f>
        <v>Dining Area (Cafeteria/Fast Food)</v>
      </c>
      <c r="B4" s="812">
        <v>0.45</v>
      </c>
      <c r="C4" s="812" t="s">
        <v>442</v>
      </c>
      <c r="D4" s="939" t="s">
        <v>443</v>
      </c>
      <c r="E4" s="811">
        <v>1</v>
      </c>
      <c r="F4" s="422" t="s">
        <v>444</v>
      </c>
      <c r="G4" s="938" t="s">
        <v>445</v>
      </c>
    </row>
    <row r="5" spans="1:8" ht="30" customHeight="1">
      <c r="A5" s="420" t="str">
        <f>Zones!A4</f>
        <v>Kitchen/Food Preparation Area</v>
      </c>
      <c r="B5" s="812">
        <v>0.95</v>
      </c>
      <c r="C5" s="421"/>
      <c r="D5" s="939"/>
      <c r="E5" s="811">
        <v>1.2</v>
      </c>
      <c r="F5" s="589"/>
      <c r="G5" s="938"/>
    </row>
    <row r="6" spans="1:8" ht="16.899999999999999" customHeight="1">
      <c r="A6" s="420" t="str">
        <f>Zones!A5</f>
        <v>Attic</v>
      </c>
      <c r="B6" s="812"/>
      <c r="C6" s="421"/>
      <c r="D6" s="421"/>
      <c r="E6" s="421"/>
      <c r="F6" s="421"/>
      <c r="G6" s="421"/>
    </row>
    <row r="7" spans="1:8" ht="16.899999999999999" customHeight="1">
      <c r="A7" s="71"/>
      <c r="B7" s="72"/>
      <c r="D7" s="71"/>
    </row>
    <row r="8" spans="1:8" ht="16.899999999999999" customHeight="1">
      <c r="A8" s="71"/>
      <c r="B8" s="72"/>
      <c r="D8" s="71"/>
    </row>
    <row r="9" spans="1:8" ht="13.15" customHeight="1">
      <c r="B9" s="83"/>
      <c r="C9" s="83"/>
      <c r="D9" s="83"/>
      <c r="E9" s="83"/>
    </row>
    <row r="10" spans="1:8" s="84" customFormat="1" ht="13.15" hidden="1" customHeight="1">
      <c r="A10" s="84" t="s">
        <v>80</v>
      </c>
      <c r="E10" s="85"/>
      <c r="F10" s="86"/>
      <c r="G10" s="87"/>
    </row>
    <row r="11" spans="1:8" ht="13.15" hidden="1" customHeight="1">
      <c r="B11" s="83"/>
      <c r="C11" s="83"/>
      <c r="D11" s="83"/>
      <c r="E11" s="83"/>
    </row>
    <row r="12" spans="1:8" ht="13.15" hidden="1" customHeight="1">
      <c r="B12" s="83"/>
      <c r="C12" s="83"/>
      <c r="D12" s="394" t="str">
        <f>A4</f>
        <v>Dining Area (Cafeteria/Fast Food)</v>
      </c>
      <c r="E12" s="814">
        <v>0.4</v>
      </c>
      <c r="F12" s="395" t="s">
        <v>446</v>
      </c>
      <c r="G12" s="936" t="s">
        <v>447</v>
      </c>
      <c r="H12" s="204" t="s">
        <v>448</v>
      </c>
    </row>
    <row r="13" spans="1:8" ht="13.15" hidden="1" customHeight="1">
      <c r="B13" s="83"/>
      <c r="C13" s="83"/>
      <c r="D13" s="394" t="str">
        <f>A5</f>
        <v>Kitchen/Food Preparation Area</v>
      </c>
      <c r="E13" s="396">
        <v>0.95</v>
      </c>
      <c r="F13" s="395"/>
      <c r="G13" s="936"/>
    </row>
    <row r="14" spans="1:8" ht="13.15" hidden="1" customHeight="1">
      <c r="B14" s="83"/>
      <c r="C14" s="83"/>
      <c r="D14" s="394" t="e">
        <f>#REF!</f>
        <v>#REF!</v>
      </c>
      <c r="E14" s="814"/>
      <c r="F14" s="395"/>
      <c r="G14" s="936"/>
    </row>
    <row r="15" spans="1:8" ht="13.15" hidden="1" customHeight="1">
      <c r="B15" s="83"/>
      <c r="C15" s="83"/>
      <c r="D15" s="83"/>
      <c r="E15" s="83"/>
    </row>
    <row r="16" spans="1:8" ht="13.15" customHeight="1">
      <c r="B16" s="83"/>
      <c r="C16" s="83"/>
      <c r="D16" s="83"/>
      <c r="E16" s="83"/>
    </row>
    <row r="17" spans="1:8" ht="13.15" customHeight="1">
      <c r="B17" s="83"/>
      <c r="C17" s="83"/>
      <c r="D17" s="83"/>
      <c r="E17" s="83"/>
    </row>
    <row r="18" spans="1:8" ht="13.15" customHeight="1">
      <c r="B18" s="83"/>
      <c r="C18" s="83"/>
      <c r="D18" s="83"/>
      <c r="E18" s="83"/>
    </row>
    <row r="19" spans="1:8" ht="13.15" customHeight="1">
      <c r="B19" s="83"/>
      <c r="C19" s="83"/>
      <c r="D19" s="83"/>
      <c r="E19" s="83"/>
    </row>
    <row r="20" spans="1:8" ht="13.15" customHeight="1">
      <c r="B20" s="83"/>
      <c r="C20" s="83"/>
      <c r="D20" s="83"/>
      <c r="E20" s="83"/>
    </row>
    <row r="21" spans="1:8" ht="13.15" customHeight="1">
      <c r="B21" s="83"/>
      <c r="C21" s="83"/>
      <c r="D21" s="83"/>
      <c r="E21" s="83"/>
    </row>
    <row r="22" spans="1:8" ht="13.15" customHeight="1">
      <c r="B22" s="83"/>
      <c r="C22" s="83"/>
      <c r="D22" s="83"/>
      <c r="E22" s="83"/>
    </row>
    <row r="23" spans="1:8" ht="13.15" customHeight="1">
      <c r="B23" s="83"/>
      <c r="C23" s="83"/>
      <c r="D23" s="83"/>
      <c r="E23" s="83"/>
    </row>
    <row r="24" spans="1:8" ht="13.15" customHeight="1">
      <c r="B24" s="83"/>
      <c r="C24" s="83"/>
      <c r="D24" s="83"/>
      <c r="E24" s="83"/>
    </row>
    <row r="25" spans="1:8" ht="13.15" customHeight="1">
      <c r="B25" s="83"/>
      <c r="C25" s="83"/>
      <c r="D25" s="83"/>
      <c r="E25" s="83"/>
    </row>
    <row r="26" spans="1:8" ht="13.15" customHeight="1">
      <c r="B26" s="83"/>
      <c r="C26" s="83"/>
      <c r="D26" s="83"/>
      <c r="E26" s="83"/>
    </row>
    <row r="27" spans="1:8" ht="13.15" customHeight="1">
      <c r="B27" s="83"/>
      <c r="C27" s="83"/>
      <c r="D27" s="83"/>
      <c r="E27" s="83"/>
    </row>
    <row r="28" spans="1:8" s="84" customFormat="1" hidden="1">
      <c r="A28" s="84" t="s">
        <v>80</v>
      </c>
      <c r="F28" s="85"/>
      <c r="G28" s="86"/>
      <c r="H28" s="87"/>
    </row>
    <row r="29" spans="1:8" ht="17.649999999999999" hidden="1" customHeight="1"/>
    <row r="30" spans="1:8" ht="15" hidden="1">
      <c r="A30" s="131"/>
    </row>
    <row r="31" spans="1:8" hidden="1"/>
    <row r="32" spans="1:8" hidden="1">
      <c r="A32" s="902" t="s">
        <v>449</v>
      </c>
      <c r="B32" s="796" t="s">
        <v>450</v>
      </c>
      <c r="C32" s="806" t="s">
        <v>451</v>
      </c>
      <c r="D32" s="807">
        <v>0.4</v>
      </c>
      <c r="E32" s="72"/>
      <c r="F32" s="142" t="s">
        <v>452</v>
      </c>
    </row>
    <row r="33" spans="1:6" hidden="1">
      <c r="A33" s="937"/>
      <c r="B33" s="824" t="s">
        <v>453</v>
      </c>
      <c r="C33" s="806">
        <f>Zones!B29</f>
        <v>0</v>
      </c>
      <c r="D33" s="806">
        <v>0.65</v>
      </c>
      <c r="E33" s="72"/>
      <c r="F33" s="858" t="s">
        <v>454</v>
      </c>
    </row>
    <row r="34" spans="1:6" hidden="1">
      <c r="A34" s="937"/>
      <c r="B34" s="824"/>
      <c r="C34" s="806">
        <f>Zones!B30</f>
        <v>0</v>
      </c>
      <c r="D34" s="806">
        <v>0.4</v>
      </c>
      <c r="E34" s="72"/>
      <c r="F34" s="858"/>
    </row>
    <row r="35" spans="1:6" hidden="1">
      <c r="A35" s="903"/>
      <c r="B35" s="824"/>
      <c r="C35" s="806">
        <f>Zones!B31</f>
        <v>0</v>
      </c>
      <c r="D35" s="806">
        <v>0.4</v>
      </c>
      <c r="E35" s="72"/>
      <c r="F35" s="858"/>
    </row>
    <row r="36" spans="1:6" hidden="1"/>
    <row r="37" spans="1:6" hidden="1">
      <c r="A37" s="902" t="s">
        <v>449</v>
      </c>
      <c r="B37" s="796" t="s">
        <v>450</v>
      </c>
      <c r="C37" s="806" t="s">
        <v>451</v>
      </c>
      <c r="D37" s="807">
        <v>0.5</v>
      </c>
      <c r="E37" s="72"/>
      <c r="F37" s="142" t="s">
        <v>455</v>
      </c>
    </row>
    <row r="38" spans="1:6" hidden="1">
      <c r="A38" s="937"/>
      <c r="B38" s="824" t="s">
        <v>453</v>
      </c>
      <c r="C38" s="806" t="s">
        <v>456</v>
      </c>
      <c r="D38" s="806">
        <v>0.75</v>
      </c>
      <c r="E38" s="72"/>
      <c r="F38" s="858" t="s">
        <v>457</v>
      </c>
    </row>
    <row r="39" spans="1:6" hidden="1">
      <c r="A39" s="937"/>
      <c r="B39" s="824"/>
      <c r="C39" s="806" t="s">
        <v>458</v>
      </c>
      <c r="D39" s="806">
        <v>0.5</v>
      </c>
      <c r="E39" s="72"/>
      <c r="F39" s="858"/>
    </row>
    <row r="40" spans="1:6" hidden="1">
      <c r="A40" s="903"/>
      <c r="B40" s="824"/>
      <c r="C40" s="806" t="s">
        <v>459</v>
      </c>
      <c r="D40" s="806">
        <v>0.5</v>
      </c>
      <c r="E40" s="72"/>
      <c r="F40" s="858"/>
    </row>
    <row r="41" spans="1:6" hidden="1"/>
    <row r="42" spans="1:6" hidden="1">
      <c r="A42" s="902" t="s">
        <v>449</v>
      </c>
      <c r="B42" s="796" t="s">
        <v>450</v>
      </c>
      <c r="C42" s="806" t="s">
        <v>451</v>
      </c>
      <c r="D42" s="807">
        <v>0.6</v>
      </c>
      <c r="E42" s="72"/>
      <c r="F42" s="142" t="s">
        <v>460</v>
      </c>
    </row>
    <row r="43" spans="1:6" hidden="1">
      <c r="A43" s="937"/>
      <c r="B43" s="824" t="s">
        <v>453</v>
      </c>
      <c r="C43" s="806" t="s">
        <v>456</v>
      </c>
      <c r="D43" s="806">
        <v>0.75</v>
      </c>
      <c r="E43" s="72"/>
      <c r="F43" s="858" t="s">
        <v>461</v>
      </c>
    </row>
    <row r="44" spans="1:6" hidden="1">
      <c r="A44" s="937"/>
      <c r="B44" s="824"/>
      <c r="C44" s="806" t="s">
        <v>458</v>
      </c>
      <c r="D44" s="806">
        <v>0.6</v>
      </c>
      <c r="E44" s="72"/>
      <c r="F44" s="858"/>
    </row>
    <row r="45" spans="1:6" hidden="1">
      <c r="A45" s="903"/>
      <c r="B45" s="824"/>
      <c r="C45" s="806" t="s">
        <v>459</v>
      </c>
      <c r="D45" s="806">
        <v>0.6</v>
      </c>
      <c r="E45" s="72"/>
      <c r="F45" s="858"/>
    </row>
    <row r="46" spans="1:6" hidden="1"/>
    <row r="47" spans="1:6" hidden="1"/>
  </sheetData>
  <mergeCells count="16">
    <mergeCell ref="A42:A45"/>
    <mergeCell ref="B43:B45"/>
    <mergeCell ref="F43:F45"/>
    <mergeCell ref="G4:G5"/>
    <mergeCell ref="D4:D5"/>
    <mergeCell ref="A32:A35"/>
    <mergeCell ref="B33:B35"/>
    <mergeCell ref="F33:F35"/>
    <mergeCell ref="A37:A40"/>
    <mergeCell ref="B38:B40"/>
    <mergeCell ref="F38:F40"/>
    <mergeCell ref="A1:G1"/>
    <mergeCell ref="A2:A3"/>
    <mergeCell ref="B2:D2"/>
    <mergeCell ref="E2:G2"/>
    <mergeCell ref="G12:G14"/>
  </mergeCells>
  <phoneticPr fontId="8" type="noConversion"/>
  <pageMargins left="0.7" right="0.7" top="0.75" bottom="0.75" header="0.3" footer="0.3"/>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03CFD1B72A5F084B90FB7B73F4613BEC" ma:contentTypeVersion="6" ma:contentTypeDescription="Create a new document." ma:contentTypeScope="" ma:versionID="2558ad62346f4e4f9cd41e24fac43610">
  <xsd:schema xmlns:xsd="http://www.w3.org/2001/XMLSchema" xmlns:xs="http://www.w3.org/2001/XMLSchema" xmlns:p="http://schemas.microsoft.com/office/2006/metadata/properties" xmlns:ns2="f3a47e91-274c-46a0-ba98-7b939b571e5b" xmlns:ns3="ea1b199f-450f-4d51-8ad4-88f218385cd9" targetNamespace="http://schemas.microsoft.com/office/2006/metadata/properties" ma:root="true" ma:fieldsID="7070cde7c6343b0e2bf1de7a4c91f34e" ns2:_="" ns3:_="">
    <xsd:import namespace="f3a47e91-274c-46a0-ba98-7b939b571e5b"/>
    <xsd:import namespace="ea1b199f-450f-4d51-8ad4-88f218385cd9"/>
    <xsd:element name="properties">
      <xsd:complexType>
        <xsd:sequence>
          <xsd:element name="documentManagement">
            <xsd:complexType>
              <xsd:all>
                <xsd:element ref="ns2:MediaServiceSearchProperties" minOccurs="0"/>
                <xsd:element ref="ns2:MediaServiceObjectDetectorVersions" minOccurs="0"/>
                <xsd:element ref="ns3:SharedWithUsers" minOccurs="0"/>
                <xsd:element ref="ns3:SharedWithDetails" minOccurs="0"/>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3a47e91-274c-46a0-ba98-7b939b571e5b" elementFormDefault="qualified">
    <xsd:import namespace="http://schemas.microsoft.com/office/2006/documentManagement/types"/>
    <xsd:import namespace="http://schemas.microsoft.com/office/infopath/2007/PartnerControls"/>
    <xsd:element name="MediaServiceSearchProperties" ma:index="8" nillable="true" ma:displayName="MediaServiceSearchProperties" ma:hidden="true" ma:internalName="MediaServiceSearchProperties" ma:readOnly="true">
      <xsd:simpleType>
        <xsd:restriction base="dms:Note"/>
      </xsd:simpleType>
    </xsd:element>
    <xsd:element name="MediaServiceObjectDetectorVersions" ma:index="9" nillable="true" ma:displayName="MediaServiceObjectDetectorVersions" ma:hidden="true" ma:indexed="true" ma:internalName="MediaServiceObjectDetectorVersions" ma:readOnly="true">
      <xsd:simpleType>
        <xsd:restriction base="dms:Text"/>
      </xsd:simpleType>
    </xsd:element>
    <xsd:element name="MediaServiceMetadata" ma:index="12" nillable="true" ma:displayName="MediaServiceMetadata" ma:hidden="true" ma:internalName="MediaServiceMetadata" ma:readOnly="true">
      <xsd:simpleType>
        <xsd:restriction base="dms:Note"/>
      </xsd:simpleType>
    </xsd:element>
    <xsd:element name="MediaServiceFastMetadata" ma:index="13" nillable="true" ma:displayName="MediaServiceFastMetadata" ma:hidden="true" ma:internalName="MediaServiceFast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ea1b199f-450f-4d51-8ad4-88f218385cd9"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7921AF10-0BF8-441A-BDBA-64AF3E09D45F}"/>
</file>

<file path=customXml/itemProps2.xml><?xml version="1.0" encoding="utf-8"?>
<ds:datastoreItem xmlns:ds="http://schemas.openxmlformats.org/officeDocument/2006/customXml" ds:itemID="{EE648208-FE8A-4AE6-8687-4205198B9F2E}"/>
</file>

<file path=customXml/itemProps3.xml><?xml version="1.0" encoding="utf-8"?>
<ds:datastoreItem xmlns:ds="http://schemas.openxmlformats.org/officeDocument/2006/customXml" ds:itemID="{20816333-575B-4274-8A3E-18699B071E90}"/>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Yousefi, Fatemeh</dc:creator>
  <cp:keywords/>
  <dc:description/>
  <cp:lastModifiedBy>Yousefi, Fatemeh</cp:lastModifiedBy>
  <cp:revision/>
  <dcterms:created xsi:type="dcterms:W3CDTF">2024-06-21T17:19:36Z</dcterms:created>
  <dcterms:modified xsi:type="dcterms:W3CDTF">2025-12-24T09:16:26Z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b7864bb8-b671-4bed-ba85-9478127ab5e9_Enabled">
    <vt:lpwstr>true</vt:lpwstr>
  </property>
  <property fmtid="{D5CDD505-2E9C-101B-9397-08002B2CF9AE}" pid="3" name="MSIP_Label_b7864bb8-b671-4bed-ba85-9478127ab5e9_SetDate">
    <vt:lpwstr>2024-06-21T17:19:48Z</vt:lpwstr>
  </property>
  <property fmtid="{D5CDD505-2E9C-101B-9397-08002B2CF9AE}" pid="4" name="MSIP_Label_b7864bb8-b671-4bed-ba85-9478127ab5e9_Method">
    <vt:lpwstr>Standard</vt:lpwstr>
  </property>
  <property fmtid="{D5CDD505-2E9C-101B-9397-08002B2CF9AE}" pid="5" name="MSIP_Label_b7864bb8-b671-4bed-ba85-9478127ab5e9_Name">
    <vt:lpwstr>Confidential – 2023</vt:lpwstr>
  </property>
  <property fmtid="{D5CDD505-2E9C-101B-9397-08002B2CF9AE}" pid="6" name="MSIP_Label_b7864bb8-b671-4bed-ba85-9478127ab5e9_SiteId">
    <vt:lpwstr>36839a65-7f3f-4bac-9ea4-f571f10a9a03</vt:lpwstr>
  </property>
  <property fmtid="{D5CDD505-2E9C-101B-9397-08002B2CF9AE}" pid="7" name="MSIP_Label_b7864bb8-b671-4bed-ba85-9478127ab5e9_ActionId">
    <vt:lpwstr>0e6e9a60-d2ab-4ce7-9a0a-ef72169e4f66</vt:lpwstr>
  </property>
  <property fmtid="{D5CDD505-2E9C-101B-9397-08002B2CF9AE}" pid="8" name="MSIP_Label_b7864bb8-b671-4bed-ba85-9478127ab5e9_ContentBits">
    <vt:lpwstr>0</vt:lpwstr>
  </property>
  <property fmtid="{D5CDD505-2E9C-101B-9397-08002B2CF9AE}" pid="9" name="MSIP_Label_aa7be39c-9e9f-446a-a199-286f73f56a3f_Enabled">
    <vt:lpwstr>true</vt:lpwstr>
  </property>
  <property fmtid="{D5CDD505-2E9C-101B-9397-08002B2CF9AE}" pid="10" name="MSIP_Label_aa7be39c-9e9f-446a-a199-286f73f56a3f_SetDate">
    <vt:lpwstr>2024-11-12T07:01:00Z</vt:lpwstr>
  </property>
  <property fmtid="{D5CDD505-2E9C-101B-9397-08002B2CF9AE}" pid="11" name="MSIP_Label_aa7be39c-9e9f-446a-a199-286f73f56a3f_Method">
    <vt:lpwstr>Standard</vt:lpwstr>
  </property>
  <property fmtid="{D5CDD505-2E9C-101B-9397-08002B2CF9AE}" pid="12" name="MSIP_Label_aa7be39c-9e9f-446a-a199-286f73f56a3f_Name">
    <vt:lpwstr>Confidential</vt:lpwstr>
  </property>
  <property fmtid="{D5CDD505-2E9C-101B-9397-08002B2CF9AE}" pid="13" name="MSIP_Label_aa7be39c-9e9f-446a-a199-286f73f56a3f_SiteId">
    <vt:lpwstr>85ad2a97-6942-4d5d-bc9c-35cd3905d69a</vt:lpwstr>
  </property>
  <property fmtid="{D5CDD505-2E9C-101B-9397-08002B2CF9AE}" pid="14" name="MSIP_Label_aa7be39c-9e9f-446a-a199-286f73f56a3f_ActionId">
    <vt:lpwstr>9aa52be7-e90f-4db3-9dfa-3134fb3d14a1</vt:lpwstr>
  </property>
  <property fmtid="{D5CDD505-2E9C-101B-9397-08002B2CF9AE}" pid="15" name="MSIP_Label_aa7be39c-9e9f-446a-a199-286f73f56a3f_ContentBits">
    <vt:lpwstr>0</vt:lpwstr>
  </property>
  <property fmtid="{D5CDD505-2E9C-101B-9397-08002B2CF9AE}" pid="16" name="ContentTypeId">
    <vt:lpwstr>0x01010003CFD1B72A5F084B90FB7B73F4613BEC</vt:lpwstr>
  </property>
  <property fmtid="{D5CDD505-2E9C-101B-9397-08002B2CF9AE}" pid="17" name="MediaServiceImageTags">
    <vt:lpwstr/>
  </property>
</Properties>
</file>